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ハッチ\⑬送料改定\送料改定のお知らせメールへの添付ファイル\"/>
    </mc:Choice>
  </mc:AlternateContent>
  <bookViews>
    <workbookView xWindow="-15" yWindow="0" windowWidth="7680" windowHeight="9480" tabRatio="609"/>
  </bookViews>
  <sheets>
    <sheet name="お申込内容" sheetId="37" r:id="rId1"/>
    <sheet name="ご記入例" sheetId="43" r:id="rId2"/>
    <sheet name="※このシートは申込手続きに必要な為、削除しないで下さい" sheetId="40" r:id="rId3"/>
  </sheets>
  <definedNames>
    <definedName name="_xlnm._FilterDatabase" localSheetId="0" hidden="1">お申込内容!$P$58:$P$104</definedName>
    <definedName name="_xlnm._FilterDatabase" localSheetId="1" hidden="1">ご記入例!$P$58:$P$104</definedName>
    <definedName name="_xlnm.Print_Area" localSheetId="2">'※このシートは申込手続きに必要な為、削除しないで下さい'!$A$1:$BB$58</definedName>
    <definedName name="_xlnm.Print_Area" localSheetId="0">お申込内容!$A$1:$Z$55</definedName>
    <definedName name="_xlnm.Print_Area" localSheetId="1">ご記入例!$A$1:$Z$55</definedName>
    <definedName name="キャンペーン種別">#REF!</definedName>
    <definedName name="関西パートナー">#REF!</definedName>
    <definedName name="拠点名">#REF!</definedName>
    <definedName name="九州パートナー">#REF!</definedName>
    <definedName name="首都圏パートナー">#REF!</definedName>
    <definedName name="中四国パートナー">#REF!</definedName>
    <definedName name="中部パートナー">#REF!</definedName>
    <definedName name="東北パートナー">#REF!</definedName>
    <definedName name="費用負担">#REF!</definedName>
    <definedName name="北海道パートナー">#REF!</definedName>
    <definedName name="北関東パートナー">#REF!</definedName>
  </definedNames>
  <calcPr calcId="152511"/>
</workbook>
</file>

<file path=xl/calcChain.xml><?xml version="1.0" encoding="utf-8"?>
<calcChain xmlns="http://schemas.openxmlformats.org/spreadsheetml/2006/main">
  <c r="J24" i="43" l="1"/>
  <c r="H28" i="37" l="1"/>
  <c r="H29" i="37"/>
  <c r="H30" i="37"/>
  <c r="H31" i="37"/>
  <c r="J31" i="37" s="1"/>
  <c r="H32" i="37"/>
  <c r="J32" i="37" s="1"/>
  <c r="H33" i="37"/>
  <c r="J33" i="37" s="1"/>
  <c r="H34" i="37"/>
  <c r="J34" i="37" s="1"/>
  <c r="H35" i="37"/>
  <c r="J35" i="37" s="1"/>
  <c r="H36" i="37"/>
  <c r="H37" i="37"/>
  <c r="H38" i="37"/>
  <c r="H39" i="37"/>
  <c r="J39" i="37" s="1"/>
  <c r="H40" i="37"/>
  <c r="J40" i="37" s="1"/>
  <c r="H41" i="37"/>
  <c r="H42" i="37"/>
  <c r="J42" i="37" s="1"/>
  <c r="H43" i="37"/>
  <c r="J43" i="37" s="1"/>
  <c r="H44" i="37"/>
  <c r="H45" i="37"/>
  <c r="H46" i="37"/>
  <c r="H47" i="37"/>
  <c r="J47" i="37" s="1"/>
  <c r="H48" i="37"/>
  <c r="J48" i="37" s="1"/>
  <c r="H49" i="37"/>
  <c r="H50" i="37"/>
  <c r="J50" i="37" s="1"/>
  <c r="H51" i="37"/>
  <c r="J51" i="37" s="1"/>
  <c r="H52" i="37"/>
  <c r="H53" i="37"/>
  <c r="J25" i="37"/>
  <c r="J26" i="37"/>
  <c r="J27" i="37"/>
  <c r="J28" i="37"/>
  <c r="J29" i="37"/>
  <c r="J30" i="37"/>
  <c r="J36" i="37"/>
  <c r="J37" i="37"/>
  <c r="J38" i="37"/>
  <c r="J41" i="37"/>
  <c r="J44" i="37"/>
  <c r="J45" i="37"/>
  <c r="J46" i="37"/>
  <c r="J49" i="37"/>
  <c r="J52" i="37"/>
  <c r="J53" i="37"/>
  <c r="M25" i="37"/>
  <c r="M26" i="37"/>
  <c r="M27" i="37"/>
  <c r="M28" i="37"/>
  <c r="M29" i="37"/>
  <c r="M30" i="37"/>
  <c r="M31" i="37"/>
  <c r="M32" i="37"/>
  <c r="M33" i="37"/>
  <c r="M34" i="37"/>
  <c r="M35" i="37"/>
  <c r="M36" i="37"/>
  <c r="M37" i="37"/>
  <c r="M38" i="37"/>
  <c r="M39" i="37"/>
  <c r="M40" i="37"/>
  <c r="M41" i="37"/>
  <c r="M42" i="37"/>
  <c r="M43" i="37"/>
  <c r="M44" i="37"/>
  <c r="M45" i="37"/>
  <c r="M46" i="37"/>
  <c r="M47" i="37"/>
  <c r="M48" i="37"/>
  <c r="M49" i="37"/>
  <c r="M50" i="37"/>
  <c r="M51" i="37"/>
  <c r="M52" i="37"/>
  <c r="M53" i="37"/>
  <c r="Y35" i="37" l="1"/>
  <c r="S35" i="37"/>
  <c r="Q35" i="37"/>
  <c r="I35" i="37"/>
  <c r="Y34" i="37"/>
  <c r="S34" i="37"/>
  <c r="Q34" i="37"/>
  <c r="I34" i="37" s="1"/>
  <c r="Y33" i="37"/>
  <c r="S33" i="37"/>
  <c r="Q33" i="37"/>
  <c r="I33" i="37" s="1"/>
  <c r="Y32" i="37"/>
  <c r="S32" i="37"/>
  <c r="Q32" i="37"/>
  <c r="I32" i="37"/>
  <c r="Y31" i="37"/>
  <c r="S31" i="37"/>
  <c r="Q31" i="37"/>
  <c r="I31" i="37"/>
  <c r="Y30" i="37"/>
  <c r="S30" i="37"/>
  <c r="Q30" i="37"/>
  <c r="I30" i="37" s="1"/>
  <c r="Y29" i="37"/>
  <c r="S29" i="37"/>
  <c r="Q29" i="37"/>
  <c r="I29" i="37" s="1"/>
  <c r="Y28" i="37"/>
  <c r="S28" i="37"/>
  <c r="Q28" i="37"/>
  <c r="I28" i="37" s="1"/>
  <c r="Q27" i="37"/>
  <c r="I27" i="37" s="1"/>
  <c r="Q26" i="37"/>
  <c r="I26" i="37" s="1"/>
  <c r="Q25" i="37"/>
  <c r="I25" i="37" s="1"/>
  <c r="Q24" i="37"/>
  <c r="I24" i="37" s="1"/>
  <c r="S25" i="37"/>
  <c r="S27" i="37"/>
  <c r="S26" i="37"/>
  <c r="S24" i="37"/>
  <c r="M24" i="37"/>
  <c r="AD24" i="37" l="1"/>
  <c r="AE24" i="37"/>
  <c r="AF24" i="37"/>
  <c r="AK24" i="37"/>
  <c r="AN24" i="37"/>
  <c r="AD25" i="37"/>
  <c r="AE25" i="37"/>
  <c r="AF25" i="37"/>
  <c r="AJ25" i="37"/>
  <c r="AK25" i="37"/>
  <c r="AN25" i="37"/>
  <c r="AD26" i="37"/>
  <c r="AE26" i="37"/>
  <c r="AF26" i="37"/>
  <c r="AI26" i="37"/>
  <c r="AL26" i="37"/>
  <c r="AM26" i="37"/>
  <c r="AN26" i="37"/>
  <c r="AD27" i="37"/>
  <c r="AE27" i="37"/>
  <c r="AF27" i="37"/>
  <c r="AI27" i="37"/>
  <c r="AL27" i="37"/>
  <c r="AM27" i="37"/>
  <c r="AN27" i="37"/>
  <c r="AI28" i="37"/>
  <c r="AD28" i="37"/>
  <c r="AG28" i="37" s="1"/>
  <c r="AE28" i="37"/>
  <c r="AF28" i="37"/>
  <c r="AJ28" i="37"/>
  <c r="AK28" i="37"/>
  <c r="AL28" i="37"/>
  <c r="AM28" i="37"/>
  <c r="AN28" i="37"/>
  <c r="AD29" i="37"/>
  <c r="AE29" i="37"/>
  <c r="AF29" i="37"/>
  <c r="AI29" i="37"/>
  <c r="AJ29" i="37"/>
  <c r="AK29" i="37"/>
  <c r="AL29" i="37"/>
  <c r="AM29" i="37"/>
  <c r="AN29" i="37"/>
  <c r="AD30" i="37"/>
  <c r="AE30" i="37"/>
  <c r="AF30" i="37"/>
  <c r="AI30" i="37"/>
  <c r="AJ30" i="37"/>
  <c r="AK30" i="37"/>
  <c r="AL30" i="37"/>
  <c r="AM30" i="37"/>
  <c r="AN30" i="37"/>
  <c r="AD31" i="37"/>
  <c r="AE31" i="37"/>
  <c r="AF31" i="37"/>
  <c r="AI31" i="37"/>
  <c r="AJ31" i="37"/>
  <c r="AK31" i="37"/>
  <c r="AL31" i="37"/>
  <c r="AM31" i="37"/>
  <c r="AN31" i="37"/>
  <c r="AI32" i="37"/>
  <c r="AD32" i="37"/>
  <c r="AE32" i="37"/>
  <c r="AF32" i="37"/>
  <c r="AJ32" i="37"/>
  <c r="AK32" i="37"/>
  <c r="AL32" i="37"/>
  <c r="AM32" i="37"/>
  <c r="AN32" i="37"/>
  <c r="AG32" i="37" l="1"/>
  <c r="AG30" i="37"/>
  <c r="AG26" i="37"/>
  <c r="Y26" i="37" s="1"/>
  <c r="AG24" i="37"/>
  <c r="Y24" i="37" s="1"/>
  <c r="AG31" i="37"/>
  <c r="AG29" i="37"/>
  <c r="AG27" i="37"/>
  <c r="Y27" i="37" s="1"/>
  <c r="AG25" i="37"/>
  <c r="Y25" i="37" s="1"/>
  <c r="N6" i="40"/>
  <c r="AI25" i="37" l="1"/>
  <c r="AL25" i="37"/>
  <c r="AM25" i="37"/>
  <c r="AJ27" i="37"/>
  <c r="AK27" i="37"/>
  <c r="AJ26" i="37"/>
  <c r="AK26" i="37"/>
  <c r="AM24" i="37"/>
  <c r="AL24" i="37"/>
  <c r="AI24" i="37"/>
  <c r="AJ24" i="37"/>
  <c r="Y10" i="40"/>
  <c r="I53" i="43"/>
  <c r="I52" i="43"/>
  <c r="I51" i="43"/>
  <c r="I50" i="43"/>
  <c r="I49" i="43"/>
  <c r="I48" i="43"/>
  <c r="I47" i="43"/>
  <c r="I46" i="43"/>
  <c r="I45" i="43"/>
  <c r="I44" i="43"/>
  <c r="I43" i="43"/>
  <c r="I42" i="43"/>
  <c r="I41" i="43"/>
  <c r="I40" i="43"/>
  <c r="I39" i="43"/>
  <c r="I38" i="43"/>
  <c r="I37" i="43"/>
  <c r="I36" i="43"/>
  <c r="I35" i="43"/>
  <c r="I34" i="43"/>
  <c r="I33" i="43"/>
  <c r="I32" i="43"/>
  <c r="I31" i="43"/>
  <c r="I30" i="43"/>
  <c r="I29" i="43"/>
  <c r="I28" i="43"/>
  <c r="I27" i="43"/>
  <c r="I26" i="43"/>
  <c r="H24" i="43"/>
  <c r="H53" i="43"/>
  <c r="J53" i="43" s="1"/>
  <c r="H52" i="43"/>
  <c r="H51" i="43"/>
  <c r="H50" i="43"/>
  <c r="H49" i="43"/>
  <c r="H48" i="43"/>
  <c r="H47" i="43"/>
  <c r="H46" i="43"/>
  <c r="H45" i="43"/>
  <c r="H44" i="43"/>
  <c r="H43" i="43"/>
  <c r="H42" i="43"/>
  <c r="H41" i="43"/>
  <c r="H40" i="43"/>
  <c r="H39" i="43"/>
  <c r="H38" i="43"/>
  <c r="H37" i="43"/>
  <c r="H36" i="43"/>
  <c r="H35" i="43"/>
  <c r="H34" i="43"/>
  <c r="H33" i="43"/>
  <c r="H32" i="43"/>
  <c r="H31" i="43"/>
  <c r="H30" i="43"/>
  <c r="H29" i="43"/>
  <c r="H28" i="43"/>
  <c r="H27" i="43"/>
  <c r="H26" i="43"/>
  <c r="H25" i="43"/>
  <c r="Y53" i="43"/>
  <c r="Y52" i="43"/>
  <c r="Y51" i="43"/>
  <c r="Y50" i="43"/>
  <c r="Y49" i="43"/>
  <c r="Y48" i="43"/>
  <c r="Y47" i="43"/>
  <c r="Y46" i="43"/>
  <c r="Y45" i="43"/>
  <c r="Y44" i="43"/>
  <c r="Y43" i="43"/>
  <c r="Y42" i="43"/>
  <c r="Y41" i="43"/>
  <c r="Y40" i="43"/>
  <c r="Y39" i="43"/>
  <c r="Y38" i="43"/>
  <c r="Y37" i="43"/>
  <c r="Y36" i="43"/>
  <c r="Y35" i="43"/>
  <c r="Y34" i="43"/>
  <c r="Y33" i="43"/>
  <c r="Y32" i="43"/>
  <c r="Y31" i="43"/>
  <c r="Y30" i="43"/>
  <c r="Y29" i="43"/>
  <c r="Y28" i="43"/>
  <c r="Y27" i="43"/>
  <c r="Y26" i="43"/>
  <c r="Y25" i="43"/>
  <c r="Y24" i="43"/>
  <c r="AN53" i="43"/>
  <c r="AM53" i="43"/>
  <c r="AL53" i="43"/>
  <c r="AK53" i="43"/>
  <c r="AJ53" i="43"/>
  <c r="AI53" i="43"/>
  <c r="AF53" i="43"/>
  <c r="AE53" i="43"/>
  <c r="AG53" i="43" s="1"/>
  <c r="AD53" i="43"/>
  <c r="S53" i="43"/>
  <c r="Q53" i="43"/>
  <c r="M53" i="43"/>
  <c r="AN52" i="43"/>
  <c r="AM52" i="43"/>
  <c r="AL52" i="43"/>
  <c r="AK52" i="43"/>
  <c r="AJ52" i="43"/>
  <c r="AI52" i="43"/>
  <c r="AF52" i="43"/>
  <c r="AE52" i="43"/>
  <c r="AD52" i="43"/>
  <c r="S52" i="43"/>
  <c r="Q52" i="43"/>
  <c r="M52" i="43"/>
  <c r="AN51" i="43"/>
  <c r="AM51" i="43"/>
  <c r="AL51" i="43"/>
  <c r="AK51" i="43"/>
  <c r="AJ51" i="43"/>
  <c r="AI51" i="43"/>
  <c r="AF51" i="43"/>
  <c r="AE51" i="43"/>
  <c r="AD51" i="43"/>
  <c r="AG51" i="43" s="1"/>
  <c r="S51" i="43"/>
  <c r="Q51" i="43"/>
  <c r="M51" i="43"/>
  <c r="AN50" i="43"/>
  <c r="AM50" i="43"/>
  <c r="AL50" i="43"/>
  <c r="AK50" i="43"/>
  <c r="AJ50" i="43"/>
  <c r="AI50" i="43"/>
  <c r="AF50" i="43"/>
  <c r="AE50" i="43"/>
  <c r="AD50" i="43"/>
  <c r="J50" i="43"/>
  <c r="S50" i="43"/>
  <c r="Q50" i="43"/>
  <c r="M50" i="43"/>
  <c r="AN49" i="43"/>
  <c r="AM49" i="43"/>
  <c r="AL49" i="43"/>
  <c r="AK49" i="43"/>
  <c r="AJ49" i="43"/>
  <c r="AI49" i="43"/>
  <c r="AF49" i="43"/>
  <c r="AE49" i="43"/>
  <c r="AD49" i="43"/>
  <c r="S49" i="43"/>
  <c r="Q49" i="43"/>
  <c r="M49" i="43"/>
  <c r="AN58" i="43"/>
  <c r="AM58" i="43"/>
  <c r="AL58" i="43"/>
  <c r="AK58" i="43"/>
  <c r="AJ58" i="43"/>
  <c r="AI58" i="43"/>
  <c r="AN57" i="43"/>
  <c r="AM57" i="43"/>
  <c r="AL57" i="43"/>
  <c r="AK57" i="43"/>
  <c r="AJ57" i="43"/>
  <c r="AI57" i="43"/>
  <c r="AN56" i="43"/>
  <c r="AM56" i="43"/>
  <c r="AL56" i="43"/>
  <c r="AK56" i="43"/>
  <c r="AJ56" i="43"/>
  <c r="AI56" i="43"/>
  <c r="AN54" i="43"/>
  <c r="AM54" i="43"/>
  <c r="AL54" i="43"/>
  <c r="AK54" i="43"/>
  <c r="AJ54" i="43"/>
  <c r="AI54" i="43"/>
  <c r="AN48" i="43"/>
  <c r="AM48" i="43"/>
  <c r="AL48" i="43"/>
  <c r="AK48" i="43"/>
  <c r="AJ48" i="43"/>
  <c r="AI48" i="43"/>
  <c r="AN47" i="43"/>
  <c r="AM47" i="43"/>
  <c r="AL47" i="43"/>
  <c r="AK47" i="43"/>
  <c r="AJ47" i="43"/>
  <c r="AI47" i="43"/>
  <c r="AN46" i="43"/>
  <c r="AM46" i="43"/>
  <c r="AL46" i="43"/>
  <c r="AK46" i="43"/>
  <c r="AJ46" i="43"/>
  <c r="AI46" i="43"/>
  <c r="AN45" i="43"/>
  <c r="AM45" i="43"/>
  <c r="AL45" i="43"/>
  <c r="AK45" i="43"/>
  <c r="AJ45" i="43"/>
  <c r="AI45" i="43"/>
  <c r="AN44" i="43"/>
  <c r="AM44" i="43"/>
  <c r="AL44" i="43"/>
  <c r="AK44" i="43"/>
  <c r="AJ44" i="43"/>
  <c r="AI44" i="43"/>
  <c r="AN43" i="43"/>
  <c r="AM43" i="43"/>
  <c r="AL43" i="43"/>
  <c r="AK43" i="43"/>
  <c r="AJ43" i="43"/>
  <c r="AI43" i="43"/>
  <c r="AN42" i="43"/>
  <c r="AM42" i="43"/>
  <c r="AL42" i="43"/>
  <c r="AK42" i="43"/>
  <c r="AJ42" i="43"/>
  <c r="AI42" i="43"/>
  <c r="AN41" i="43"/>
  <c r="AM41" i="43"/>
  <c r="AL41" i="43"/>
  <c r="AK41" i="43"/>
  <c r="AJ41" i="43"/>
  <c r="AI41" i="43"/>
  <c r="AN40" i="43"/>
  <c r="AM40" i="43"/>
  <c r="AL40" i="43"/>
  <c r="AK40" i="43"/>
  <c r="AJ40" i="43"/>
  <c r="AI40" i="43"/>
  <c r="AN39" i="43"/>
  <c r="AM39" i="43"/>
  <c r="AL39" i="43"/>
  <c r="AK39" i="43"/>
  <c r="AJ39" i="43"/>
  <c r="AI39" i="43"/>
  <c r="AN38" i="43"/>
  <c r="AM38" i="43"/>
  <c r="AL38" i="43"/>
  <c r="AK38" i="43"/>
  <c r="AJ38" i="43"/>
  <c r="AI38" i="43"/>
  <c r="AN37" i="43"/>
  <c r="AM37" i="43"/>
  <c r="AL37" i="43"/>
  <c r="AK37" i="43"/>
  <c r="AJ37" i="43"/>
  <c r="AI37" i="43"/>
  <c r="AN36" i="43"/>
  <c r="AM36" i="43"/>
  <c r="AL36" i="43"/>
  <c r="AK36" i="43"/>
  <c r="AJ36" i="43"/>
  <c r="AI36" i="43"/>
  <c r="AN35" i="43"/>
  <c r="AM35" i="43"/>
  <c r="AL35" i="43"/>
  <c r="AK35" i="43"/>
  <c r="AJ35" i="43"/>
  <c r="AI35" i="43"/>
  <c r="AN34" i="43"/>
  <c r="AM34" i="43"/>
  <c r="AL34" i="43"/>
  <c r="AK34" i="43"/>
  <c r="AJ34" i="43"/>
  <c r="AI34" i="43"/>
  <c r="AN33" i="43"/>
  <c r="AM33" i="43"/>
  <c r="AL33" i="43"/>
  <c r="AK33" i="43"/>
  <c r="AJ33" i="43"/>
  <c r="AI33" i="43"/>
  <c r="AN32" i="43"/>
  <c r="AM32" i="43"/>
  <c r="AL32" i="43"/>
  <c r="AK32" i="43"/>
  <c r="AJ32" i="43"/>
  <c r="AI32" i="43"/>
  <c r="AN31" i="43"/>
  <c r="AM31" i="43"/>
  <c r="AL31" i="43"/>
  <c r="AK31" i="43"/>
  <c r="AJ31" i="43"/>
  <c r="AI31" i="43"/>
  <c r="AN30" i="43"/>
  <c r="AM30" i="43"/>
  <c r="AL30" i="43"/>
  <c r="AK30" i="43"/>
  <c r="AJ30" i="43"/>
  <c r="AI30" i="43"/>
  <c r="AN29" i="43"/>
  <c r="AM29" i="43"/>
  <c r="AL29" i="43"/>
  <c r="AK29" i="43"/>
  <c r="AJ29" i="43"/>
  <c r="AI29" i="43"/>
  <c r="AN28" i="43"/>
  <c r="AM28" i="43"/>
  <c r="AL28" i="43"/>
  <c r="AK28" i="43"/>
  <c r="AJ28" i="43"/>
  <c r="AI28" i="43"/>
  <c r="AN27" i="43"/>
  <c r="AM27" i="43"/>
  <c r="AL27" i="43"/>
  <c r="AK27" i="43"/>
  <c r="AJ27" i="43"/>
  <c r="AI27" i="43"/>
  <c r="AN26" i="43"/>
  <c r="AM26" i="43"/>
  <c r="AL26" i="43"/>
  <c r="AK26" i="43"/>
  <c r="AJ26" i="43"/>
  <c r="AI26" i="43"/>
  <c r="AN25" i="43"/>
  <c r="AL25" i="43"/>
  <c r="AK25" i="43"/>
  <c r="AI25" i="43"/>
  <c r="AN24" i="43"/>
  <c r="AM24" i="43"/>
  <c r="AJ24" i="43"/>
  <c r="AF55" i="43"/>
  <c r="AE55" i="43"/>
  <c r="AD55" i="43"/>
  <c r="AG55" i="43" s="1"/>
  <c r="AF54" i="43"/>
  <c r="AE54" i="43"/>
  <c r="AD54" i="43"/>
  <c r="AF48" i="43"/>
  <c r="AE48" i="43"/>
  <c r="AD48" i="43"/>
  <c r="AF47" i="43"/>
  <c r="AE47" i="43"/>
  <c r="AD47" i="43"/>
  <c r="AF46" i="43"/>
  <c r="AE46" i="43"/>
  <c r="AD46" i="43"/>
  <c r="AG46" i="43" s="1"/>
  <c r="AF45" i="43"/>
  <c r="AE45" i="43"/>
  <c r="AD45" i="43"/>
  <c r="AF44" i="43"/>
  <c r="AE44" i="43"/>
  <c r="AD44" i="43"/>
  <c r="AF43" i="43"/>
  <c r="AE43" i="43"/>
  <c r="AD43" i="43"/>
  <c r="AF42" i="43"/>
  <c r="AE42" i="43"/>
  <c r="AD42" i="43"/>
  <c r="AG42" i="43" s="1"/>
  <c r="AF41" i="43"/>
  <c r="AE41" i="43"/>
  <c r="AD41" i="43"/>
  <c r="AF40" i="43"/>
  <c r="AE40" i="43"/>
  <c r="AD40" i="43"/>
  <c r="AF39" i="43"/>
  <c r="AE39" i="43"/>
  <c r="AD39" i="43"/>
  <c r="AF38" i="43"/>
  <c r="AE38" i="43"/>
  <c r="AD38" i="43"/>
  <c r="AG38" i="43" s="1"/>
  <c r="AF37" i="43"/>
  <c r="AE37" i="43"/>
  <c r="AD37" i="43"/>
  <c r="AF36" i="43"/>
  <c r="AE36" i="43"/>
  <c r="AD36" i="43"/>
  <c r="AF35" i="43"/>
  <c r="AE35" i="43"/>
  <c r="AD35" i="43"/>
  <c r="AF34" i="43"/>
  <c r="AE34" i="43"/>
  <c r="AD34" i="43"/>
  <c r="AG34" i="43" s="1"/>
  <c r="AF33" i="43"/>
  <c r="AE33" i="43"/>
  <c r="AD33" i="43"/>
  <c r="AF32" i="43"/>
  <c r="AE32" i="43"/>
  <c r="AD32" i="43"/>
  <c r="AF31" i="43"/>
  <c r="AE31" i="43"/>
  <c r="AD31" i="43"/>
  <c r="AF30" i="43"/>
  <c r="AE30" i="43"/>
  <c r="AD30" i="43"/>
  <c r="AG30" i="43" s="1"/>
  <c r="AF29" i="43"/>
  <c r="AE29" i="43"/>
  <c r="AD29" i="43"/>
  <c r="AF28" i="43"/>
  <c r="AE28" i="43"/>
  <c r="AD28" i="43"/>
  <c r="AF27" i="43"/>
  <c r="AE27" i="43"/>
  <c r="AD27" i="43"/>
  <c r="AF26" i="43"/>
  <c r="AE26" i="43"/>
  <c r="AD26" i="43"/>
  <c r="AG26" i="43" s="1"/>
  <c r="AF25" i="43"/>
  <c r="AE25" i="43"/>
  <c r="AD25" i="43"/>
  <c r="AF24" i="43"/>
  <c r="AE24" i="43"/>
  <c r="AD24" i="43"/>
  <c r="AN53" i="37"/>
  <c r="AM53" i="37"/>
  <c r="AL53" i="37"/>
  <c r="AK53" i="37"/>
  <c r="AJ53" i="37"/>
  <c r="AI53" i="37"/>
  <c r="AN52" i="37"/>
  <c r="AM52" i="37"/>
  <c r="AL52" i="37"/>
  <c r="AK52" i="37"/>
  <c r="AJ52" i="37"/>
  <c r="AI52" i="37"/>
  <c r="AN51" i="37"/>
  <c r="AM51" i="37"/>
  <c r="AL51" i="37"/>
  <c r="AK51" i="37"/>
  <c r="AJ51" i="37"/>
  <c r="AI51" i="37"/>
  <c r="AN50" i="37"/>
  <c r="AM50" i="37"/>
  <c r="AL50" i="37"/>
  <c r="AK50" i="37"/>
  <c r="AJ50" i="37"/>
  <c r="AI50" i="37"/>
  <c r="AN49" i="37"/>
  <c r="AM49" i="37"/>
  <c r="AL49" i="37"/>
  <c r="AK49" i="37"/>
  <c r="AJ49" i="37"/>
  <c r="AI49" i="37"/>
  <c r="AN48" i="37"/>
  <c r="AM48" i="37"/>
  <c r="AL48" i="37"/>
  <c r="AK48" i="37"/>
  <c r="AJ48" i="37"/>
  <c r="AI48" i="37"/>
  <c r="AN47" i="37"/>
  <c r="AM47" i="37"/>
  <c r="AL47" i="37"/>
  <c r="AK47" i="37"/>
  <c r="AJ47" i="37"/>
  <c r="AI47" i="37"/>
  <c r="AN46" i="37"/>
  <c r="AM46" i="37"/>
  <c r="AL46" i="37"/>
  <c r="AK46" i="37"/>
  <c r="AJ46" i="37"/>
  <c r="AI46" i="37"/>
  <c r="AN45" i="37"/>
  <c r="AM45" i="37"/>
  <c r="AL45" i="37"/>
  <c r="AK45" i="37"/>
  <c r="AJ45" i="37"/>
  <c r="AI45" i="37"/>
  <c r="AN44" i="37"/>
  <c r="AM44" i="37"/>
  <c r="AL44" i="37"/>
  <c r="AK44" i="37"/>
  <c r="AJ44" i="37"/>
  <c r="AI44" i="37"/>
  <c r="AN43" i="37"/>
  <c r="AM43" i="37"/>
  <c r="AL43" i="37"/>
  <c r="AK43" i="37"/>
  <c r="AJ43" i="37"/>
  <c r="AI43" i="37"/>
  <c r="AN42" i="37"/>
  <c r="AM42" i="37"/>
  <c r="AL42" i="37"/>
  <c r="AK42" i="37"/>
  <c r="AJ42" i="37"/>
  <c r="AI42" i="37"/>
  <c r="AN41" i="37"/>
  <c r="AM41" i="37"/>
  <c r="AL41" i="37"/>
  <c r="AK41" i="37"/>
  <c r="AJ41" i="37"/>
  <c r="AI41" i="37"/>
  <c r="AN40" i="37"/>
  <c r="AM40" i="37"/>
  <c r="AL40" i="37"/>
  <c r="AK40" i="37"/>
  <c r="AJ40" i="37"/>
  <c r="AI40" i="37"/>
  <c r="AN39" i="37"/>
  <c r="AM39" i="37"/>
  <c r="AL39" i="37"/>
  <c r="AK39" i="37"/>
  <c r="AJ39" i="37"/>
  <c r="AI39" i="37"/>
  <c r="AN38" i="37"/>
  <c r="AM38" i="37"/>
  <c r="AL38" i="37"/>
  <c r="AK38" i="37"/>
  <c r="AJ38" i="37"/>
  <c r="AI38" i="37"/>
  <c r="AN37" i="37"/>
  <c r="AM37" i="37"/>
  <c r="AL37" i="37"/>
  <c r="AK37" i="37"/>
  <c r="AJ37" i="37"/>
  <c r="AI37" i="37"/>
  <c r="AN36" i="37"/>
  <c r="AM36" i="37"/>
  <c r="AL36" i="37"/>
  <c r="AK36" i="37"/>
  <c r="AJ36" i="37"/>
  <c r="AI36" i="37"/>
  <c r="AN35" i="37"/>
  <c r="AM35" i="37"/>
  <c r="AL35" i="37"/>
  <c r="AK35" i="37"/>
  <c r="AJ35" i="37"/>
  <c r="AI35" i="37"/>
  <c r="AN34" i="37"/>
  <c r="AM34" i="37"/>
  <c r="AL34" i="37"/>
  <c r="AK34" i="37"/>
  <c r="AJ34" i="37"/>
  <c r="AI34" i="37"/>
  <c r="AN33" i="37"/>
  <c r="AM33" i="37"/>
  <c r="AL33" i="37"/>
  <c r="AK33" i="37"/>
  <c r="AJ33" i="37"/>
  <c r="AI33" i="37"/>
  <c r="A12" i="40"/>
  <c r="AF53" i="37"/>
  <c r="AE53" i="37"/>
  <c r="AD53" i="37"/>
  <c r="AF52" i="37"/>
  <c r="AE52" i="37"/>
  <c r="AD52" i="37"/>
  <c r="AF51" i="37"/>
  <c r="AE51" i="37"/>
  <c r="AD51" i="37"/>
  <c r="AF50" i="37"/>
  <c r="AE50" i="37"/>
  <c r="AD50" i="37"/>
  <c r="AF49" i="37"/>
  <c r="AE49" i="37"/>
  <c r="AD49" i="37"/>
  <c r="AF48" i="37"/>
  <c r="AE48" i="37"/>
  <c r="AD48" i="37"/>
  <c r="AF47" i="37"/>
  <c r="AE47" i="37"/>
  <c r="AD47" i="37"/>
  <c r="AG47" i="37" s="1"/>
  <c r="Y47" i="37" s="1"/>
  <c r="AF46" i="37"/>
  <c r="AE46" i="37"/>
  <c r="AD46" i="37"/>
  <c r="AF45" i="37"/>
  <c r="AE45" i="37"/>
  <c r="AD45" i="37"/>
  <c r="AF44" i="37"/>
  <c r="AE44" i="37"/>
  <c r="AD44" i="37"/>
  <c r="AF43" i="37"/>
  <c r="AE43" i="37"/>
  <c r="AD43" i="37"/>
  <c r="AG43" i="37" s="1"/>
  <c r="Y43" i="37" s="1"/>
  <c r="AF42" i="37"/>
  <c r="AE42" i="37"/>
  <c r="AD42" i="37"/>
  <c r="AF41" i="37"/>
  <c r="AE41" i="37"/>
  <c r="AD41" i="37"/>
  <c r="AF40" i="37"/>
  <c r="AE40" i="37"/>
  <c r="AD40" i="37"/>
  <c r="AF39" i="37"/>
  <c r="AE39" i="37"/>
  <c r="AD39" i="37"/>
  <c r="AG39" i="37" s="1"/>
  <c r="Y39" i="37" s="1"/>
  <c r="AF38" i="37"/>
  <c r="AE38" i="37"/>
  <c r="AD38" i="37"/>
  <c r="AF37" i="37"/>
  <c r="AE37" i="37"/>
  <c r="AD37" i="37"/>
  <c r="AF36" i="37"/>
  <c r="AE36" i="37"/>
  <c r="AD36" i="37"/>
  <c r="AF35" i="37"/>
  <c r="AE35" i="37"/>
  <c r="AD35" i="37"/>
  <c r="AF34" i="37"/>
  <c r="AE34" i="37"/>
  <c r="AD34" i="37"/>
  <c r="AF33" i="37"/>
  <c r="AE33" i="37"/>
  <c r="AD33" i="37"/>
  <c r="H26" i="37" l="1"/>
  <c r="H27" i="37"/>
  <c r="H25" i="37"/>
  <c r="H24" i="37"/>
  <c r="J24" i="37" s="1"/>
  <c r="AG35" i="37"/>
  <c r="AG51" i="37"/>
  <c r="Y51" i="37" s="1"/>
  <c r="AG34" i="37"/>
  <c r="AG38" i="37"/>
  <c r="Y38" i="37" s="1"/>
  <c r="AG42" i="37"/>
  <c r="Y42" i="37" s="1"/>
  <c r="AG46" i="37"/>
  <c r="Y46" i="37" s="1"/>
  <c r="AG50" i="37"/>
  <c r="Y50" i="37" s="1"/>
  <c r="AG41" i="37"/>
  <c r="Y41" i="37" s="1"/>
  <c r="AG53" i="37"/>
  <c r="Y53" i="37" s="1"/>
  <c r="AG33" i="37"/>
  <c r="AG37" i="37"/>
  <c r="Y37" i="37" s="1"/>
  <c r="AG45" i="37"/>
  <c r="Y45" i="37" s="1"/>
  <c r="AG49" i="37"/>
  <c r="Y49" i="37" s="1"/>
  <c r="AG36" i="37"/>
  <c r="Y36" i="37" s="1"/>
  <c r="AG40" i="37"/>
  <c r="Y40" i="37" s="1"/>
  <c r="AG44" i="37"/>
  <c r="Y44" i="37" s="1"/>
  <c r="AG48" i="37"/>
  <c r="Y48" i="37" s="1"/>
  <c r="AG52" i="37"/>
  <c r="Y52" i="37" s="1"/>
  <c r="J49" i="43"/>
  <c r="J52" i="43"/>
  <c r="AG25" i="43"/>
  <c r="AG29" i="43"/>
  <c r="AG33" i="43"/>
  <c r="AG37" i="43"/>
  <c r="AG41" i="43"/>
  <c r="AG45" i="43"/>
  <c r="AG54" i="43"/>
  <c r="AG50" i="43"/>
  <c r="AG52" i="43"/>
  <c r="AG28" i="43"/>
  <c r="AG44" i="43"/>
  <c r="AG48" i="43"/>
  <c r="AG24" i="43"/>
  <c r="AG32" i="43"/>
  <c r="AG36" i="43"/>
  <c r="AG40" i="43"/>
  <c r="AG27" i="43"/>
  <c r="AG31" i="43"/>
  <c r="AG35" i="43"/>
  <c r="AG39" i="43"/>
  <c r="AG43" i="43"/>
  <c r="AG47" i="43"/>
  <c r="AG49" i="43"/>
  <c r="J51" i="43"/>
  <c r="C55" i="37" l="1"/>
  <c r="D55" i="37"/>
  <c r="E55" i="37"/>
  <c r="F55" i="37"/>
  <c r="G55" i="37"/>
  <c r="B55" i="37"/>
  <c r="Q49" i="37"/>
  <c r="I49" i="37" s="1"/>
  <c r="Q50" i="37"/>
  <c r="I50" i="37" s="1"/>
  <c r="Q51" i="37"/>
  <c r="I51" i="37" s="1"/>
  <c r="Q52" i="37"/>
  <c r="I52" i="37" s="1"/>
  <c r="Q53" i="37"/>
  <c r="I53" i="37" s="1"/>
  <c r="S49" i="37"/>
  <c r="S53" i="37"/>
  <c r="S51" i="37"/>
  <c r="S50" i="37"/>
  <c r="S52" i="37"/>
  <c r="Q36" i="37" l="1"/>
  <c r="I36" i="37" s="1"/>
  <c r="Q37" i="37"/>
  <c r="I37" i="37" s="1"/>
  <c r="Q38" i="37"/>
  <c r="I38" i="37" s="1"/>
  <c r="Q39" i="37"/>
  <c r="I39" i="37" s="1"/>
  <c r="Q40" i="37"/>
  <c r="I40" i="37" s="1"/>
  <c r="Q41" i="37"/>
  <c r="I41" i="37" s="1"/>
  <c r="Q42" i="37"/>
  <c r="I42" i="37" s="1"/>
  <c r="Q43" i="37"/>
  <c r="I43" i="37" s="1"/>
  <c r="Q44" i="37"/>
  <c r="I44" i="37" s="1"/>
  <c r="Q45" i="37"/>
  <c r="I45" i="37" s="1"/>
  <c r="Q46" i="37"/>
  <c r="I46" i="37" s="1"/>
  <c r="Q47" i="37"/>
  <c r="I47" i="37" s="1"/>
  <c r="Q48" i="37"/>
  <c r="I48" i="37" s="1"/>
  <c r="I28" i="40"/>
  <c r="I26" i="40"/>
  <c r="I41" i="40"/>
  <c r="C39" i="40"/>
  <c r="T20" i="40"/>
  <c r="M26" i="43"/>
  <c r="Q26" i="43"/>
  <c r="S26" i="43"/>
  <c r="M27" i="43"/>
  <c r="Q27" i="43"/>
  <c r="S27" i="43"/>
  <c r="M28" i="43"/>
  <c r="Q28" i="43"/>
  <c r="S28" i="43"/>
  <c r="M29" i="43"/>
  <c r="Q29" i="43"/>
  <c r="S29" i="43"/>
  <c r="M30" i="43"/>
  <c r="Q30" i="43"/>
  <c r="S30" i="43"/>
  <c r="M31" i="43"/>
  <c r="Q31" i="43"/>
  <c r="S31" i="43"/>
  <c r="M32" i="43"/>
  <c r="Q32" i="43"/>
  <c r="S32" i="43"/>
  <c r="M33" i="43"/>
  <c r="Q33" i="43"/>
  <c r="S33" i="43"/>
  <c r="M34" i="43"/>
  <c r="Q34" i="43"/>
  <c r="S34" i="43"/>
  <c r="M35" i="43"/>
  <c r="Q35" i="43"/>
  <c r="S35" i="43"/>
  <c r="M36" i="43"/>
  <c r="Q36" i="43"/>
  <c r="S36" i="43"/>
  <c r="M37" i="43"/>
  <c r="Q37" i="43"/>
  <c r="S37" i="43"/>
  <c r="M38" i="43"/>
  <c r="Q38" i="43"/>
  <c r="S38" i="43"/>
  <c r="M39" i="43"/>
  <c r="Q39" i="43"/>
  <c r="S39" i="43"/>
  <c r="M40" i="43"/>
  <c r="Q40" i="43"/>
  <c r="S40" i="43"/>
  <c r="M41" i="43"/>
  <c r="Q41" i="43"/>
  <c r="S41" i="43"/>
  <c r="M42" i="43"/>
  <c r="Q42" i="43"/>
  <c r="S42" i="43"/>
  <c r="M43" i="43"/>
  <c r="Q43" i="43"/>
  <c r="S43" i="43"/>
  <c r="M44" i="43"/>
  <c r="Q44" i="43"/>
  <c r="S44" i="43"/>
  <c r="M45" i="43"/>
  <c r="Q45" i="43"/>
  <c r="S45" i="43"/>
  <c r="M46" i="43"/>
  <c r="Q46" i="43"/>
  <c r="S46" i="43"/>
  <c r="M47" i="43"/>
  <c r="Q47" i="43"/>
  <c r="S47" i="43"/>
  <c r="M48" i="43"/>
  <c r="Q48" i="43"/>
  <c r="S48" i="43"/>
  <c r="B55" i="43"/>
  <c r="AI55" i="43" s="1"/>
  <c r="C55" i="43"/>
  <c r="AJ55" i="43" s="1"/>
  <c r="D55" i="43"/>
  <c r="AK55" i="43" s="1"/>
  <c r="E55" i="43"/>
  <c r="AL55" i="43" s="1"/>
  <c r="F55" i="43"/>
  <c r="AM55" i="43" s="1"/>
  <c r="G55" i="43"/>
  <c r="AN55" i="43" s="1"/>
  <c r="Y6" i="40"/>
  <c r="X4" i="40"/>
  <c r="N10" i="40"/>
  <c r="AU6" i="40"/>
  <c r="AJ6" i="40"/>
  <c r="I32" i="40"/>
  <c r="C46" i="40"/>
  <c r="J46" i="40"/>
  <c r="I46" i="40"/>
  <c r="H46" i="40"/>
  <c r="G46" i="40"/>
  <c r="F46" i="40"/>
  <c r="E46" i="40"/>
  <c r="D46" i="40"/>
  <c r="E37" i="40"/>
  <c r="I24" i="40"/>
  <c r="I22" i="40"/>
  <c r="T15" i="40"/>
  <c r="E15" i="40"/>
  <c r="E17" i="40"/>
  <c r="I34" i="40"/>
  <c r="I30" i="40"/>
  <c r="AF24" i="40"/>
  <c r="AF26" i="40"/>
  <c r="AV55" i="40"/>
  <c r="AM36" i="40"/>
  <c r="I48" i="40"/>
  <c r="C50" i="40"/>
  <c r="C4" i="40"/>
  <c r="AD48" i="40"/>
  <c r="D44" i="40"/>
  <c r="T17" i="40"/>
  <c r="X36" i="40"/>
  <c r="S38" i="37"/>
  <c r="S42" i="37"/>
  <c r="S46" i="37"/>
  <c r="S39" i="37"/>
  <c r="S43" i="37"/>
  <c r="S47" i="37"/>
  <c r="S36" i="37"/>
  <c r="S40" i="37"/>
  <c r="S44" i="37"/>
  <c r="S48" i="37"/>
  <c r="S37" i="37"/>
  <c r="S41" i="37"/>
  <c r="S45" i="37"/>
  <c r="S24" i="43"/>
  <c r="M25" i="43"/>
  <c r="S25" i="43"/>
  <c r="M24" i="43"/>
  <c r="BF10" i="40" l="1"/>
  <c r="BF8" i="40"/>
  <c r="BF12" i="40"/>
  <c r="BF14" i="40"/>
  <c r="A8" i="40"/>
  <c r="BF6" i="40"/>
  <c r="AF22" i="40"/>
  <c r="AL24" i="43"/>
  <c r="AK24" i="43"/>
  <c r="AI24" i="43"/>
  <c r="AJ25" i="43"/>
  <c r="AM25" i="43"/>
  <c r="AU4" i="40"/>
  <c r="BG6" i="40" s="1"/>
  <c r="H55" i="37"/>
  <c r="J48" i="43"/>
  <c r="J46" i="43"/>
  <c r="J44" i="43"/>
  <c r="J42" i="43"/>
  <c r="J40" i="43"/>
  <c r="J38" i="43"/>
  <c r="J36" i="43"/>
  <c r="J34" i="43"/>
  <c r="J32" i="43"/>
  <c r="J30" i="43"/>
  <c r="J28" i="43"/>
  <c r="J26" i="43"/>
  <c r="J47" i="43"/>
  <c r="J45" i="43"/>
  <c r="J43" i="43"/>
  <c r="J41" i="43"/>
  <c r="J39" i="43"/>
  <c r="J37" i="43"/>
  <c r="J35" i="43"/>
  <c r="J33" i="43"/>
  <c r="J31" i="43"/>
  <c r="J29" i="43"/>
  <c r="J27" i="43"/>
  <c r="BG14" i="40" l="1"/>
  <c r="K12" i="40" s="1"/>
  <c r="K8" i="40"/>
  <c r="BG10" i="40"/>
  <c r="AG8" i="40" s="1"/>
  <c r="BG8" i="40"/>
  <c r="V8" i="40" s="1"/>
  <c r="BG12" i="40"/>
  <c r="AR8" i="40" s="1"/>
  <c r="I55" i="43"/>
  <c r="H55" i="43"/>
  <c r="J25" i="43"/>
  <c r="J55" i="43" l="1"/>
  <c r="BF16" i="40"/>
  <c r="V12" i="40" s="1"/>
  <c r="AP12" i="40" l="1"/>
  <c r="I55" i="37"/>
  <c r="J55" i="37"/>
</calcChain>
</file>

<file path=xl/comments1.xml><?xml version="1.0" encoding="utf-8"?>
<comments xmlns="http://schemas.openxmlformats.org/spreadsheetml/2006/main">
  <authors>
    <author>a14695</author>
  </authors>
  <commentList>
    <comment ref="W8" authorId="0" shapeId="0">
      <text>
        <r>
          <rPr>
            <sz val="14"/>
            <color indexed="81"/>
            <rFont val="ＭＳ Ｐゴシック"/>
            <family val="3"/>
            <charset val="128"/>
          </rPr>
          <t xml:space="preserve">ﾔﾏﾄ担当ﾄﾞﾗｲﾊﾞｰの
連絡先（携帯Tel）が
検索できます。
併せて担当営業所も
表示します。
</t>
        </r>
      </text>
    </comment>
    <comment ref="M22" authorId="0" shapeId="0">
      <text>
        <r>
          <rPr>
            <sz val="12"/>
            <color indexed="81"/>
            <rFont val="ＭＳ Ｐゴシック"/>
            <family val="3"/>
            <charset val="128"/>
          </rPr>
          <t>異なるフリガナが表示された場合は、
直接入力にてご変更ください。</t>
        </r>
      </text>
    </comment>
    <comment ref="S22" authorId="0" shapeId="0">
      <text>
        <r>
          <rPr>
            <sz val="12"/>
            <color indexed="81"/>
            <rFont val="ＭＳ Ｐゴシック"/>
            <family val="3"/>
            <charset val="128"/>
          </rPr>
          <t>弊社登録上、必要となります。
異なるカナが表示された場合は、
直接入力にてご変更ください。</t>
        </r>
      </text>
    </comment>
    <comment ref="A54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行を追加する場合は、黒線の上から
挿入を行ってください。</t>
        </r>
      </text>
    </comment>
  </commentList>
</comments>
</file>

<file path=xl/comments2.xml><?xml version="1.0" encoding="utf-8"?>
<comments xmlns="http://schemas.openxmlformats.org/spreadsheetml/2006/main">
  <authors>
    <author>a14695</author>
  </authors>
  <commentList>
    <comment ref="W8" authorId="0" shapeId="0">
      <text>
        <r>
          <rPr>
            <sz val="14"/>
            <color indexed="81"/>
            <rFont val="ＭＳ Ｐゴシック"/>
            <family val="3"/>
            <charset val="128"/>
          </rPr>
          <t xml:space="preserve">ﾔﾏﾄ担当ﾄﾞﾗｲﾊﾞｰの
連絡先（携帯Tel）が
検索できます。
併せて担当営業所も
表示します。
</t>
        </r>
      </text>
    </comment>
    <comment ref="M22" authorId="0" shapeId="0">
      <text>
        <r>
          <rPr>
            <sz val="12"/>
            <color indexed="81"/>
            <rFont val="ＭＳ Ｐゴシック"/>
            <family val="3"/>
            <charset val="128"/>
          </rPr>
          <t>異なるフリガナが表示された場合は、
直接入力にてご変更ください。</t>
        </r>
      </text>
    </comment>
    <comment ref="S22" authorId="0" shapeId="0">
      <text>
        <r>
          <rPr>
            <sz val="12"/>
            <color indexed="81"/>
            <rFont val="ＭＳ Ｐゴシック"/>
            <family val="3"/>
            <charset val="128"/>
          </rPr>
          <t>弊社登録上、必要となります。
異なるカナが表示された場合は、
直接入力にてご変更ください。</t>
        </r>
      </text>
    </comment>
    <comment ref="A54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行を追加する場合は、黒線の上から
挿入を行ってください。</t>
        </r>
      </text>
    </comment>
  </commentList>
</comments>
</file>

<file path=xl/comments3.xml><?xml version="1.0" encoding="utf-8"?>
<comments xmlns="http://schemas.openxmlformats.org/spreadsheetml/2006/main">
  <authors>
    <author>山﨑　謙一</author>
  </authors>
  <commentList>
    <comment ref="E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「お申込内容」シートの
管理番号を入力願います
</t>
        </r>
      </text>
    </comment>
  </commentList>
</comments>
</file>

<file path=xl/sharedStrings.xml><?xml version="1.0" encoding="utf-8"?>
<sst xmlns="http://schemas.openxmlformats.org/spreadsheetml/2006/main" count="496" uniqueCount="284">
  <si>
    <t>14-16時</t>
    <rPh sb="5" eb="6">
      <t>ジ</t>
    </rPh>
    <phoneticPr fontId="2"/>
  </si>
  <si>
    <t>16-18時</t>
    <rPh sb="5" eb="6">
      <t>ジ</t>
    </rPh>
    <phoneticPr fontId="2"/>
  </si>
  <si>
    <t>18-20時</t>
    <rPh sb="5" eb="6">
      <t>ジ</t>
    </rPh>
    <phoneticPr fontId="2"/>
  </si>
  <si>
    <t>未定</t>
    <rPh sb="0" eb="2">
      <t>ミテイ</t>
    </rPh>
    <phoneticPr fontId="2"/>
  </si>
  <si>
    <t>お名前（カナ）</t>
    <rPh sb="1" eb="3">
      <t>ナマエ</t>
    </rPh>
    <phoneticPr fontId="2"/>
  </si>
  <si>
    <t>お名前（漢字）</t>
    <rPh sb="1" eb="3">
      <t>ナマエ</t>
    </rPh>
    <rPh sb="4" eb="6">
      <t>カンジ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</si>
  <si>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</si>
  <si>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</si>
  <si>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代引き</t>
    <rPh sb="0" eb="1">
      <t>ダイ</t>
    </rPh>
    <rPh sb="1" eb="2">
      <t>ビ</t>
    </rPh>
    <phoneticPr fontId="2"/>
  </si>
  <si>
    <t>お届け日</t>
    <rPh sb="1" eb="2">
      <t>トド</t>
    </rPh>
    <rPh sb="3" eb="4">
      <t>ビ</t>
    </rPh>
    <phoneticPr fontId="2"/>
  </si>
  <si>
    <t>振込一括</t>
    <rPh sb="0" eb="1">
      <t>フ</t>
    </rPh>
    <rPh sb="1" eb="2">
      <t>コ</t>
    </rPh>
    <rPh sb="2" eb="4">
      <t>イッカツ</t>
    </rPh>
    <phoneticPr fontId="2"/>
  </si>
  <si>
    <t>メールアドレス</t>
    <phoneticPr fontId="2"/>
  </si>
  <si>
    <t>振込月々</t>
    <rPh sb="0" eb="1">
      <t>フ</t>
    </rPh>
    <rPh sb="1" eb="2">
      <t>コ</t>
    </rPh>
    <rPh sb="2" eb="4">
      <t>ツキヅキ</t>
    </rPh>
    <phoneticPr fontId="2"/>
  </si>
  <si>
    <t>毛布</t>
    <rPh sb="0" eb="2">
      <t>モウフ</t>
    </rPh>
    <phoneticPr fontId="2"/>
  </si>
  <si>
    <t>〒</t>
    <phoneticPr fontId="2"/>
  </si>
  <si>
    <t>プレミア</t>
    <phoneticPr fontId="2"/>
  </si>
  <si>
    <t>セレクト</t>
    <phoneticPr fontId="2"/>
  </si>
  <si>
    <t>管理番号</t>
    <rPh sb="0" eb="2">
      <t>カンリ</t>
    </rPh>
    <rPh sb="2" eb="4">
      <t>バンゴウ</t>
    </rPh>
    <phoneticPr fontId="2"/>
  </si>
  <si>
    <r>
      <t>レオパレス２１</t>
    </r>
    <r>
      <rPr>
        <b/>
        <sz val="20"/>
        <rFont val="HG創英角ｺﾞｼｯｸUB"/>
        <family val="3"/>
        <charset val="128"/>
      </rPr>
      <t>ご紹介法人様専用</t>
    </r>
    <rPh sb="8" eb="10">
      <t>ショウカイ</t>
    </rPh>
    <rPh sb="10" eb="12">
      <t>ホウジン</t>
    </rPh>
    <rPh sb="12" eb="13">
      <t>サマ</t>
    </rPh>
    <rPh sb="13" eb="15">
      <t>センヨウ</t>
    </rPh>
    <phoneticPr fontId="2"/>
  </si>
  <si>
    <t>円</t>
    <rPh sb="0" eb="1">
      <t>エン</t>
    </rPh>
    <phoneticPr fontId="2"/>
  </si>
  <si>
    <t>期間</t>
    <rPh sb="0" eb="2">
      <t>キカン</t>
    </rPh>
    <phoneticPr fontId="2"/>
  </si>
  <si>
    <t>ご返却日</t>
    <rPh sb="1" eb="3">
      <t>ヘンキャク</t>
    </rPh>
    <rPh sb="3" eb="4">
      <t>ビ</t>
    </rPh>
    <phoneticPr fontId="2"/>
  </si>
  <si>
    <t>法人情報</t>
    <rPh sb="0" eb="2">
      <t>ホウジン</t>
    </rPh>
    <rPh sb="2" eb="4">
      <t>ジョウホウ</t>
    </rPh>
    <phoneticPr fontId="2"/>
  </si>
  <si>
    <t>顧客№</t>
    <rPh sb="0" eb="2">
      <t>コキャク</t>
    </rPh>
    <phoneticPr fontId="2"/>
  </si>
  <si>
    <t>お受取人様</t>
    <rPh sb="1" eb="3">
      <t>ウケトリ</t>
    </rPh>
    <rPh sb="3" eb="4">
      <t>ニン</t>
    </rPh>
    <rPh sb="4" eb="5">
      <t>サマ</t>
    </rPh>
    <phoneticPr fontId="2"/>
  </si>
  <si>
    <t>受注№</t>
    <rPh sb="0" eb="2">
      <t>ジュチュウ</t>
    </rPh>
    <phoneticPr fontId="2"/>
  </si>
  <si>
    <t>メールアドレス</t>
    <phoneticPr fontId="2"/>
  </si>
  <si>
    <t>お申込者住所（請求先住所）　</t>
    <rPh sb="1" eb="3">
      <t>モウシコミ</t>
    </rPh>
    <rPh sb="3" eb="4">
      <t>シャ</t>
    </rPh>
    <rPh sb="4" eb="6">
      <t>ジュウショ</t>
    </rPh>
    <rPh sb="7" eb="9">
      <t>セイキュウ</t>
    </rPh>
    <rPh sb="9" eb="10">
      <t>サキ</t>
    </rPh>
    <rPh sb="10" eb="12">
      <t>ジュウショ</t>
    </rPh>
    <phoneticPr fontId="2"/>
  </si>
  <si>
    <t>締日</t>
    <rPh sb="0" eb="1">
      <t>シ</t>
    </rPh>
    <rPh sb="1" eb="2">
      <t>ヒ</t>
    </rPh>
    <phoneticPr fontId="2"/>
  </si>
  <si>
    <t>支払日</t>
    <rPh sb="0" eb="2">
      <t>シハラ</t>
    </rPh>
    <rPh sb="2" eb="3">
      <t>ヒ</t>
    </rPh>
    <phoneticPr fontId="2"/>
  </si>
  <si>
    <t>〒</t>
    <phoneticPr fontId="2"/>
  </si>
  <si>
    <t>（建物名）</t>
    <rPh sb="1" eb="3">
      <t>タテモノ</t>
    </rPh>
    <rPh sb="3" eb="4">
      <t>メイ</t>
    </rPh>
    <phoneticPr fontId="2"/>
  </si>
  <si>
    <t>お届け先住所　</t>
    <rPh sb="1" eb="2">
      <t>トドケ</t>
    </rPh>
    <rPh sb="3" eb="4">
      <t>サキ</t>
    </rPh>
    <rPh sb="4" eb="6">
      <t>ジュウショ</t>
    </rPh>
    <phoneticPr fontId="2"/>
  </si>
  <si>
    <t>（物件・部屋番号）</t>
    <rPh sb="1" eb="3">
      <t>ブッケン</t>
    </rPh>
    <rPh sb="4" eb="6">
      <t>ヘヤ</t>
    </rPh>
    <rPh sb="6" eb="8">
      <t>バンゴウ</t>
    </rPh>
    <phoneticPr fontId="2"/>
  </si>
  <si>
    <t>内容</t>
    <rPh sb="0" eb="2">
      <t>ナイヨウ</t>
    </rPh>
    <phoneticPr fontId="2"/>
  </si>
  <si>
    <t>受付入力</t>
    <rPh sb="0" eb="2">
      <t>ウケツケ</t>
    </rPh>
    <rPh sb="2" eb="4">
      <t>ニュウリョク</t>
    </rPh>
    <phoneticPr fontId="2"/>
  </si>
  <si>
    <t>申込完了</t>
    <rPh sb="0" eb="2">
      <t>モウシコミ</t>
    </rPh>
    <rPh sb="2" eb="4">
      <t>カンリョウ</t>
    </rPh>
    <phoneticPr fontId="2"/>
  </si>
  <si>
    <t>管理
番号</t>
    <rPh sb="0" eb="2">
      <t>カンリ</t>
    </rPh>
    <rPh sb="3" eb="5">
      <t>バンゴウ</t>
    </rPh>
    <phoneticPr fontId="2"/>
  </si>
  <si>
    <t>号室</t>
    <rPh sb="0" eb="2">
      <t>ゴウシツ</t>
    </rPh>
    <phoneticPr fontId="2"/>
  </si>
  <si>
    <t>商品名</t>
    <rPh sb="0" eb="2">
      <t>ショウヒン</t>
    </rPh>
    <rPh sb="2" eb="3">
      <t>メイ</t>
    </rPh>
    <phoneticPr fontId="2"/>
  </si>
  <si>
    <t>①基本料金</t>
    <rPh sb="1" eb="3">
      <t>キホン</t>
    </rPh>
    <rPh sb="3" eb="5">
      <t>リョウキン</t>
    </rPh>
    <phoneticPr fontId="2"/>
  </si>
  <si>
    <t>②月々</t>
    <rPh sb="1" eb="3">
      <t>ツキヅキ</t>
    </rPh>
    <phoneticPr fontId="2"/>
  </si>
  <si>
    <t>1ヶ月料金（①+②）</t>
    <rPh sb="2" eb="3">
      <t>ゲツ</t>
    </rPh>
    <rPh sb="3" eb="5">
      <t>リョウキン</t>
    </rPh>
    <phoneticPr fontId="2"/>
  </si>
  <si>
    <t>田中　太郎</t>
    <rPh sb="0" eb="2">
      <t>タナカ</t>
    </rPh>
    <rPh sb="3" eb="5">
      <t>タロウ</t>
    </rPh>
    <phoneticPr fontId="2"/>
  </si>
  <si>
    <t>東京都世田谷区用賀4-5-8</t>
    <rPh sb="0" eb="3">
      <t>トウキョウト</t>
    </rPh>
    <rPh sb="3" eb="7">
      <t>セタガヤク</t>
    </rPh>
    <rPh sb="7" eb="9">
      <t>ヨウガ</t>
    </rPh>
    <phoneticPr fontId="2"/>
  </si>
  <si>
    <t>静岡県浜松市南区小沢渡町1533</t>
    <rPh sb="0" eb="3">
      <t>シズオカケン</t>
    </rPh>
    <rPh sb="3" eb="6">
      <t>ハママツシ</t>
    </rPh>
    <rPh sb="6" eb="8">
      <t>ミナミク</t>
    </rPh>
    <rPh sb="8" eb="10">
      <t>オザワ</t>
    </rPh>
    <rPh sb="10" eb="11">
      <t>ワタ</t>
    </rPh>
    <rPh sb="11" eb="12">
      <t>チョウ</t>
    </rPh>
    <phoneticPr fontId="2"/>
  </si>
  <si>
    <t>郵便番号</t>
    <rPh sb="0" eb="2">
      <t>ユウビン</t>
    </rPh>
    <rPh sb="2" eb="4">
      <t>バンゴウ</t>
    </rPh>
    <phoneticPr fontId="2"/>
  </si>
  <si>
    <t>支払方法</t>
    <rPh sb="0" eb="2">
      <t>シハラ</t>
    </rPh>
    <rPh sb="2" eb="4">
      <t>ホウホウ</t>
    </rPh>
    <phoneticPr fontId="2"/>
  </si>
  <si>
    <t>法人名称（カナ）</t>
    <rPh sb="0" eb="2">
      <t>ホウジン</t>
    </rPh>
    <rPh sb="2" eb="4">
      <t>メイショウ</t>
    </rPh>
    <phoneticPr fontId="2"/>
  </si>
  <si>
    <t>法人名称（漢字）</t>
    <rPh sb="0" eb="2">
      <t>ホウジン</t>
    </rPh>
    <rPh sb="2" eb="4">
      <t>メイショウ</t>
    </rPh>
    <rPh sb="5" eb="7">
      <t>カンジ</t>
    </rPh>
    <phoneticPr fontId="2"/>
  </si>
  <si>
    <t>※</t>
    <phoneticPr fontId="2"/>
  </si>
  <si>
    <r>
      <t>※　</t>
    </r>
    <r>
      <rPr>
        <b/>
        <sz val="14"/>
        <color indexed="8"/>
        <rFont val="ＭＳ Ｐゴシック"/>
        <family val="3"/>
        <charset val="128"/>
      </rPr>
      <t>ご注文数</t>
    </r>
    <rPh sb="3" eb="6">
      <t>チュウモンスウ</t>
    </rPh>
    <phoneticPr fontId="2"/>
  </si>
  <si>
    <r>
      <t xml:space="preserve">※
</t>
    </r>
    <r>
      <rPr>
        <b/>
        <sz val="14"/>
        <color indexed="8"/>
        <rFont val="ＭＳ Ｐゴシック"/>
        <family val="3"/>
        <charset val="128"/>
      </rPr>
      <t>支 払
方 法</t>
    </r>
    <rPh sb="2" eb="3">
      <t>ササ</t>
    </rPh>
    <rPh sb="4" eb="5">
      <t>バライ</t>
    </rPh>
    <rPh sb="6" eb="7">
      <t>カタ</t>
    </rPh>
    <rPh sb="8" eb="9">
      <t>ホウ</t>
    </rPh>
    <phoneticPr fontId="2"/>
  </si>
  <si>
    <r>
      <t xml:space="preserve">※
</t>
    </r>
    <r>
      <rPr>
        <b/>
        <sz val="14"/>
        <color indexed="8"/>
        <rFont val="ＭＳ Ｐゴシック"/>
        <family val="3"/>
        <charset val="128"/>
      </rPr>
      <t>受取人様氏名</t>
    </r>
    <rPh sb="2" eb="4">
      <t>ウケトリ</t>
    </rPh>
    <rPh sb="4" eb="5">
      <t>ニン</t>
    </rPh>
    <rPh sb="5" eb="6">
      <t>サマ</t>
    </rPh>
    <rPh sb="6" eb="8">
      <t>シメイ</t>
    </rPh>
    <phoneticPr fontId="2"/>
  </si>
  <si>
    <r>
      <t xml:space="preserve">※
</t>
    </r>
    <r>
      <rPr>
        <b/>
        <sz val="14"/>
        <color indexed="8"/>
        <rFont val="ＭＳ Ｐゴシック"/>
        <family val="3"/>
        <charset val="128"/>
      </rPr>
      <t>号室</t>
    </r>
    <rPh sb="2" eb="3">
      <t>ゴウ</t>
    </rPh>
    <rPh sb="3" eb="4">
      <t>シツ</t>
    </rPh>
    <phoneticPr fontId="2"/>
  </si>
  <si>
    <r>
      <t xml:space="preserve">※
</t>
    </r>
    <r>
      <rPr>
        <b/>
        <sz val="14"/>
        <color indexed="8"/>
        <rFont val="ＭＳ Ｐゴシック"/>
        <family val="3"/>
        <charset val="128"/>
      </rPr>
      <t>お届け日</t>
    </r>
    <rPh sb="3" eb="4">
      <t>トド</t>
    </rPh>
    <rPh sb="5" eb="6">
      <t>ビ</t>
    </rPh>
    <phoneticPr fontId="2"/>
  </si>
  <si>
    <r>
      <t xml:space="preserve">※
</t>
    </r>
    <r>
      <rPr>
        <b/>
        <sz val="14"/>
        <color indexed="8"/>
        <rFont val="ＭＳ Ｐゴシック"/>
        <family val="3"/>
        <charset val="128"/>
      </rPr>
      <t>お届け
時間帯</t>
    </r>
    <rPh sb="3" eb="4">
      <t>トド</t>
    </rPh>
    <rPh sb="6" eb="9">
      <t>ジカンタイ</t>
    </rPh>
    <phoneticPr fontId="2"/>
  </si>
  <si>
    <r>
      <t xml:space="preserve">※
</t>
    </r>
    <r>
      <rPr>
        <b/>
        <sz val="11"/>
        <color indexed="8"/>
        <rFont val="ＭＳ Ｐゴシック"/>
        <family val="3"/>
        <charset val="128"/>
      </rPr>
      <t>回収日
又は
返却予定日</t>
    </r>
    <rPh sb="2" eb="4">
      <t>カイシュウ</t>
    </rPh>
    <rPh sb="4" eb="5">
      <t>ビ</t>
    </rPh>
    <rPh sb="6" eb="7">
      <t>マタ</t>
    </rPh>
    <rPh sb="9" eb="11">
      <t>ヘンキャク</t>
    </rPh>
    <rPh sb="11" eb="14">
      <t>ヨテイビ</t>
    </rPh>
    <phoneticPr fontId="2"/>
  </si>
  <si>
    <t>158-0097</t>
    <phoneticPr fontId="2"/>
  </si>
  <si>
    <t>432-8063</t>
    <phoneticPr fontId="2"/>
  </si>
  <si>
    <t>18-21時</t>
    <rPh sb="5" eb="6">
      <t>ジ</t>
    </rPh>
    <phoneticPr fontId="2"/>
  </si>
  <si>
    <t>＊返却日が未決定の場合もおおよその予定日（又はお部屋の契約期間）をご記入願います。</t>
    <phoneticPr fontId="2"/>
  </si>
  <si>
    <t>＊振込み支払いの場合には、原則として月末締め請求／翌月末支払いとなります。振込み手数料はお客様のご負担となります。</t>
    <rPh sb="13" eb="15">
      <t>ゲンソク</t>
    </rPh>
    <phoneticPr fontId="2"/>
  </si>
  <si>
    <t xml:space="preserve">
回収
時間帯</t>
    <rPh sb="1" eb="2">
      <t>カイ</t>
    </rPh>
    <rPh sb="2" eb="3">
      <t>シュウ</t>
    </rPh>
    <rPh sb="4" eb="7">
      <t>ジカンタイ</t>
    </rPh>
    <phoneticPr fontId="2"/>
  </si>
  <si>
    <t xml:space="preserve">
ご利用
月数</t>
    <rPh sb="2" eb="4">
      <t>リヨウ</t>
    </rPh>
    <rPh sb="5" eb="7">
      <t>ツキスウ</t>
    </rPh>
    <phoneticPr fontId="2"/>
  </si>
  <si>
    <t>※ マークの項目は必ずご記入下さい</t>
    <phoneticPr fontId="2"/>
  </si>
  <si>
    <t>ﾚｵﾊﾟﾚｽ21紹介店・担当名</t>
    <rPh sb="8" eb="10">
      <t>ショウカイ</t>
    </rPh>
    <rPh sb="10" eb="11">
      <t>・</t>
    </rPh>
    <rPh sb="12" eb="14">
      <t>タントウ</t>
    </rPh>
    <rPh sb="14" eb="15">
      <t>メイ</t>
    </rPh>
    <phoneticPr fontId="2"/>
  </si>
  <si>
    <t>ハッチふとんレンタルサービス</t>
    <phoneticPr fontId="2"/>
  </si>
  <si>
    <t>レオパレスセンター○○店・○○様</t>
  </si>
  <si>
    <t>株式会社○○○○</t>
  </si>
  <si>
    <t>○○県○○市○○○町○○－○○－○○</t>
  </si>
  <si>
    <t>○○ビル○階</t>
  </si>
  <si>
    <r>
      <t xml:space="preserve">※
</t>
    </r>
    <r>
      <rPr>
        <b/>
        <u/>
        <sz val="14"/>
        <color indexed="12"/>
        <rFont val="ＭＳ Ｐゴシック"/>
        <family val="3"/>
        <charset val="128"/>
      </rPr>
      <t>〒</t>
    </r>
    <phoneticPr fontId="2"/>
  </si>
  <si>
    <r>
      <t xml:space="preserve">※
</t>
    </r>
    <r>
      <rPr>
        <b/>
        <sz val="14"/>
        <color indexed="8"/>
        <rFont val="ＭＳ Ｐゴシック"/>
        <family val="3"/>
        <charset val="128"/>
      </rPr>
      <t>携帯電話番号
（ご連絡先）</t>
    </r>
    <rPh sb="2" eb="4">
      <t>ケイタイ</t>
    </rPh>
    <rPh sb="4" eb="6">
      <t>デンワ</t>
    </rPh>
    <rPh sb="6" eb="8">
      <t>バンゴウ</t>
    </rPh>
    <rPh sb="11" eb="13">
      <t>レンラク</t>
    </rPh>
    <rPh sb="13" eb="14">
      <t>サキ</t>
    </rPh>
    <phoneticPr fontId="2"/>
  </si>
  <si>
    <t>（出荷日）</t>
    <rPh sb="1" eb="4">
      <t>シュッカビ</t>
    </rPh>
    <phoneticPr fontId="2"/>
  </si>
  <si>
    <t>10</t>
  </si>
  <si>
    <t>2</t>
  </si>
  <si>
    <t>3</t>
  </si>
  <si>
    <t>4</t>
  </si>
  <si>
    <t>5</t>
  </si>
  <si>
    <t>6</t>
  </si>
  <si>
    <t>7</t>
  </si>
  <si>
    <t>8</t>
  </si>
  <si>
    <t>9</t>
  </si>
  <si>
    <t>通信欄</t>
    <rPh sb="0" eb="3">
      <t>ツウシンラン</t>
    </rPh>
    <phoneticPr fontId="2"/>
  </si>
  <si>
    <t>担当ドライバー
連絡先検索へ　</t>
    <rPh sb="0" eb="2">
      <t>タントウ</t>
    </rPh>
    <rPh sb="8" eb="10">
      <t>レンラク</t>
    </rPh>
    <rPh sb="10" eb="11">
      <t>サキ</t>
    </rPh>
    <rPh sb="11" eb="13">
      <t>ケンサク</t>
    </rPh>
    <phoneticPr fontId="2"/>
  </si>
  <si>
    <t>発送日</t>
    <rPh sb="0" eb="2">
      <t>ハッソウ</t>
    </rPh>
    <rPh sb="2" eb="3">
      <t>ビ</t>
    </rPh>
    <phoneticPr fontId="2"/>
  </si>
  <si>
    <t>計</t>
    <rPh sb="0" eb="1">
      <t>ケイ</t>
    </rPh>
    <phoneticPr fontId="2"/>
  </si>
  <si>
    <r>
      <t xml:space="preserve">※
</t>
    </r>
    <r>
      <rPr>
        <b/>
        <sz val="14"/>
        <rFont val="ＭＳ Ｐゴシック"/>
        <family val="3"/>
        <charset val="128"/>
      </rPr>
      <t>氏名フリガナ</t>
    </r>
    <rPh sb="2" eb="4">
      <t>シメイ</t>
    </rPh>
    <phoneticPr fontId="2"/>
  </si>
  <si>
    <t>締日</t>
    <rPh sb="0" eb="1">
      <t>シ</t>
    </rPh>
    <rPh sb="1" eb="2">
      <t>ビ</t>
    </rPh>
    <phoneticPr fontId="2"/>
  </si>
  <si>
    <t>支払日</t>
    <rPh sb="0" eb="3">
      <t>シハライビ</t>
    </rPh>
    <phoneticPr fontId="2"/>
  </si>
  <si>
    <t>月末</t>
    <rPh sb="0" eb="2">
      <t>ゲツマツ</t>
    </rPh>
    <phoneticPr fontId="2"/>
  </si>
  <si>
    <t>翌月末</t>
    <rPh sb="0" eb="3">
      <t>ヨクゲツマツ</t>
    </rPh>
    <phoneticPr fontId="2"/>
  </si>
  <si>
    <t>1</t>
    <phoneticPr fontId="2"/>
  </si>
  <si>
    <t>お客様ＣＤ</t>
    <rPh sb="1" eb="3">
      <t>キャクサマ</t>
    </rPh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</si>
  <si>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</si>
  <si>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</si>
  <si>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</si>
  <si>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</si>
  <si>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</si>
  <si>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</si>
  <si>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</si>
  <si>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</si>
  <si>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</si>
  <si>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</si>
  <si>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</si>
  <si>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  <phoneticPr fontId="2"/>
  </si>
  <si>
    <t>23</t>
    <phoneticPr fontId="2"/>
  </si>
  <si>
    <t>24</t>
    <phoneticPr fontId="2"/>
  </si>
  <si>
    <t>25</t>
    <phoneticPr fontId="2"/>
  </si>
  <si>
    <r>
      <t>※</t>
    </r>
    <r>
      <rPr>
        <b/>
        <sz val="14"/>
        <rFont val="ＭＳ Ｐゴシック"/>
        <family val="3"/>
        <charset val="128"/>
      </rPr>
      <t>担当者様名</t>
    </r>
    <rPh sb="1" eb="4">
      <t>タントウシャ</t>
    </rPh>
    <rPh sb="4" eb="5">
      <t>サマ</t>
    </rPh>
    <rPh sb="5" eb="6">
      <t>メイ</t>
    </rPh>
    <phoneticPr fontId="2"/>
  </si>
  <si>
    <r>
      <t>※</t>
    </r>
    <r>
      <rPr>
        <b/>
        <sz val="14"/>
        <rFont val="ＭＳ Ｐゴシック"/>
        <family val="3"/>
        <charset val="128"/>
      </rPr>
      <t>申込日</t>
    </r>
    <rPh sb="1" eb="3">
      <t>モウシコミ</t>
    </rPh>
    <rPh sb="3" eb="4">
      <t>ビ</t>
    </rPh>
    <phoneticPr fontId="2"/>
  </si>
  <si>
    <r>
      <t>※</t>
    </r>
    <r>
      <rPr>
        <b/>
        <sz val="14"/>
        <rFont val="ＭＳ Ｐゴシック"/>
        <family val="3"/>
        <charset val="128"/>
      </rPr>
      <t>メールアドレス</t>
    </r>
    <phoneticPr fontId="2"/>
  </si>
  <si>
    <t>部署名</t>
    <rPh sb="0" eb="2">
      <t>ブショ</t>
    </rPh>
    <rPh sb="2" eb="3">
      <t>メイ</t>
    </rPh>
    <phoneticPr fontId="2"/>
  </si>
  <si>
    <t>鈴木　花子</t>
    <rPh sb="0" eb="2">
      <t>スズキ</t>
    </rPh>
    <rPh sb="3" eb="5">
      <t>ハナコ</t>
    </rPh>
    <phoneticPr fontId="2"/>
  </si>
  <si>
    <t>000-0000-0000</t>
    <phoneticPr fontId="2"/>
  </si>
  <si>
    <t>○○○○○○○</t>
    <phoneticPr fontId="2"/>
  </si>
  <si>
    <t>○○○－○○○○－○○○○</t>
    <phoneticPr fontId="2"/>
  </si>
  <si>
    <r>
      <t xml:space="preserve">※
</t>
    </r>
    <r>
      <rPr>
        <b/>
        <sz val="14"/>
        <rFont val="ＭＳ Ｐゴシック"/>
        <family val="3"/>
        <charset val="128"/>
      </rPr>
      <t>物件名
（建物名）</t>
    </r>
    <rPh sb="2" eb="4">
      <t>ブッケン</t>
    </rPh>
    <rPh sb="4" eb="5">
      <t>メイ</t>
    </rPh>
    <rPh sb="7" eb="9">
      <t>タテモノ</t>
    </rPh>
    <rPh sb="9" eb="10">
      <t>メイ</t>
    </rPh>
    <phoneticPr fontId="2"/>
  </si>
  <si>
    <r>
      <t xml:space="preserve">
</t>
    </r>
    <r>
      <rPr>
        <b/>
        <sz val="14"/>
        <rFont val="ＭＳ Ｐゴシック"/>
        <family val="3"/>
        <charset val="128"/>
      </rPr>
      <t>物件名
（カナ）</t>
    </r>
    <rPh sb="1" eb="3">
      <t>ブッケン</t>
    </rPh>
    <rPh sb="3" eb="4">
      <t>メイ</t>
    </rPh>
    <phoneticPr fontId="2"/>
  </si>
  <si>
    <t>ｾﾝﾀｰ止め</t>
    <rPh sb="4" eb="5">
      <t>ド</t>
    </rPh>
    <phoneticPr fontId="2"/>
  </si>
  <si>
    <t>ｾﾝﾀｰ持込</t>
    <rPh sb="4" eb="6">
      <t>モチコ</t>
    </rPh>
    <phoneticPr fontId="2"/>
  </si>
  <si>
    <t>rental@maruhachi.co.jp</t>
    <phoneticPr fontId="2"/>
  </si>
  <si>
    <r>
      <t>E-mail</t>
    </r>
    <r>
      <rPr>
        <b/>
        <sz val="14"/>
        <color indexed="10"/>
        <rFont val="ＭＳ Ｐゴシック"/>
        <family val="3"/>
        <charset val="128"/>
      </rPr>
      <t>（お申込先）</t>
    </r>
    <r>
      <rPr>
        <b/>
        <sz val="14"/>
        <rFont val="ＭＳ Ｐゴシック"/>
        <family val="3"/>
        <charset val="128"/>
      </rPr>
      <t>：</t>
    </r>
    <rPh sb="8" eb="10">
      <t>モウシコミ</t>
    </rPh>
    <rPh sb="10" eb="11">
      <t>サキ</t>
    </rPh>
    <phoneticPr fontId="2"/>
  </si>
  <si>
    <t>北海道</t>
    <rPh sb="0" eb="3">
      <t>ホッカイドウ</t>
    </rPh>
    <phoneticPr fontId="2"/>
  </si>
  <si>
    <t>青森県</t>
    <rPh sb="0" eb="2">
      <t>アオモリ</t>
    </rPh>
    <rPh sb="2" eb="3">
      <t>ケン</t>
    </rPh>
    <phoneticPr fontId="2"/>
  </si>
  <si>
    <t>秋田県</t>
    <rPh sb="0" eb="2">
      <t>アキタ</t>
    </rPh>
    <rPh sb="2" eb="3">
      <t>ケン</t>
    </rPh>
    <phoneticPr fontId="2"/>
  </si>
  <si>
    <t>山形県</t>
    <rPh sb="0" eb="3">
      <t>ヤマガタケン</t>
    </rPh>
    <phoneticPr fontId="2"/>
  </si>
  <si>
    <t>宮城県</t>
    <rPh sb="0" eb="2">
      <t>ミヤギ</t>
    </rPh>
    <rPh sb="2" eb="3">
      <t>ケン</t>
    </rPh>
    <phoneticPr fontId="2"/>
  </si>
  <si>
    <t>福島県</t>
    <rPh sb="0" eb="2">
      <t>フクシマ</t>
    </rPh>
    <rPh sb="2" eb="3">
      <t>ケン</t>
    </rPh>
    <phoneticPr fontId="2"/>
  </si>
  <si>
    <t>東京都</t>
    <rPh sb="0" eb="3">
      <t>トウキョウト</t>
    </rPh>
    <phoneticPr fontId="2"/>
  </si>
  <si>
    <t>神奈川県</t>
    <rPh sb="0" eb="4">
      <t>カナガワケン</t>
    </rPh>
    <phoneticPr fontId="2"/>
  </si>
  <si>
    <t>千葉県</t>
    <rPh sb="0" eb="3">
      <t>チバケン</t>
    </rPh>
    <phoneticPr fontId="2"/>
  </si>
  <si>
    <t>埼玉県</t>
    <rPh sb="0" eb="3">
      <t>サイタマケン</t>
    </rPh>
    <phoneticPr fontId="2"/>
  </si>
  <si>
    <t>茨城県</t>
    <rPh sb="0" eb="3">
      <t>イバラギケン</t>
    </rPh>
    <phoneticPr fontId="2"/>
  </si>
  <si>
    <t>栃木県</t>
    <rPh sb="0" eb="3">
      <t>トチギケン</t>
    </rPh>
    <phoneticPr fontId="2"/>
  </si>
  <si>
    <t>群馬県</t>
    <rPh sb="0" eb="3">
      <t>グンマケン</t>
    </rPh>
    <phoneticPr fontId="2"/>
  </si>
  <si>
    <t>山梨県</t>
    <rPh sb="0" eb="2">
      <t>ヤマナシ</t>
    </rPh>
    <rPh sb="2" eb="3">
      <t>ケン</t>
    </rPh>
    <phoneticPr fontId="2"/>
  </si>
  <si>
    <t>長野県</t>
    <rPh sb="0" eb="3">
      <t>ナガノケン</t>
    </rPh>
    <phoneticPr fontId="2"/>
  </si>
  <si>
    <t>福井県</t>
    <rPh sb="0" eb="2">
      <t>フクイ</t>
    </rPh>
    <rPh sb="2" eb="3">
      <t>ケン</t>
    </rPh>
    <phoneticPr fontId="2"/>
  </si>
  <si>
    <t>静岡県</t>
    <rPh sb="0" eb="3">
      <t>シズオカケン</t>
    </rPh>
    <phoneticPr fontId="2"/>
  </si>
  <si>
    <t>愛知県</t>
    <rPh sb="0" eb="3">
      <t>アイチケン</t>
    </rPh>
    <phoneticPr fontId="2"/>
  </si>
  <si>
    <t>三重県</t>
    <rPh sb="0" eb="3">
      <t>ミエケン</t>
    </rPh>
    <phoneticPr fontId="2"/>
  </si>
  <si>
    <t>岐阜県</t>
    <rPh sb="0" eb="3">
      <t>ギフケン</t>
    </rPh>
    <phoneticPr fontId="2"/>
  </si>
  <si>
    <t>大阪府</t>
    <rPh sb="0" eb="3">
      <t>オオサカフ</t>
    </rPh>
    <phoneticPr fontId="2"/>
  </si>
  <si>
    <t>京都府</t>
    <rPh sb="0" eb="3">
      <t>キョウトフ</t>
    </rPh>
    <phoneticPr fontId="2"/>
  </si>
  <si>
    <t>滋賀県</t>
    <rPh sb="0" eb="3">
      <t>シガケン</t>
    </rPh>
    <phoneticPr fontId="2"/>
  </si>
  <si>
    <t>奈良県</t>
    <rPh sb="0" eb="3">
      <t>ナラケン</t>
    </rPh>
    <phoneticPr fontId="2"/>
  </si>
  <si>
    <t>和歌山県</t>
    <rPh sb="0" eb="3">
      <t>ワカヤマ</t>
    </rPh>
    <rPh sb="3" eb="4">
      <t>ケン</t>
    </rPh>
    <phoneticPr fontId="2"/>
  </si>
  <si>
    <t>兵庫県</t>
    <rPh sb="0" eb="3">
      <t>ヒョウゴケン</t>
    </rPh>
    <phoneticPr fontId="2"/>
  </si>
  <si>
    <t>岡山県</t>
    <rPh sb="0" eb="3">
      <t>オカヤマケン</t>
    </rPh>
    <phoneticPr fontId="2"/>
  </si>
  <si>
    <t>広島県</t>
    <rPh sb="0" eb="3">
      <t>ヒロシマケン</t>
    </rPh>
    <phoneticPr fontId="2"/>
  </si>
  <si>
    <t>山口県</t>
    <rPh sb="0" eb="3">
      <t>ヤマグチケン</t>
    </rPh>
    <phoneticPr fontId="2"/>
  </si>
  <si>
    <t>鳥取県</t>
    <rPh sb="0" eb="3">
      <t>トットリケン</t>
    </rPh>
    <phoneticPr fontId="2"/>
  </si>
  <si>
    <t>香川県</t>
    <rPh sb="0" eb="3">
      <t>カガワケン</t>
    </rPh>
    <phoneticPr fontId="2"/>
  </si>
  <si>
    <t>徳島県</t>
    <rPh sb="0" eb="3">
      <t>トクシマケン</t>
    </rPh>
    <phoneticPr fontId="2"/>
  </si>
  <si>
    <t>愛媛県</t>
    <rPh sb="0" eb="3">
      <t>エヒメケン</t>
    </rPh>
    <phoneticPr fontId="2"/>
  </si>
  <si>
    <t>高知県</t>
    <rPh sb="0" eb="3">
      <t>コウチケン</t>
    </rPh>
    <phoneticPr fontId="2"/>
  </si>
  <si>
    <t>福岡県</t>
    <rPh sb="0" eb="3">
      <t>フクオカケン</t>
    </rPh>
    <phoneticPr fontId="2"/>
  </si>
  <si>
    <t>佐賀県</t>
    <rPh sb="0" eb="3">
      <t>サガケン</t>
    </rPh>
    <phoneticPr fontId="2"/>
  </si>
  <si>
    <t>長崎県</t>
    <rPh sb="0" eb="3">
      <t>ナガサキケン</t>
    </rPh>
    <phoneticPr fontId="2"/>
  </si>
  <si>
    <t>熊本県</t>
    <rPh sb="0" eb="3">
      <t>クマモトケン</t>
    </rPh>
    <phoneticPr fontId="2"/>
  </si>
  <si>
    <t>大分県</t>
    <rPh sb="0" eb="3">
      <t>オオイタケン</t>
    </rPh>
    <phoneticPr fontId="2"/>
  </si>
  <si>
    <t>宮崎県</t>
    <rPh sb="0" eb="3">
      <t>ミヤザキケン</t>
    </rPh>
    <phoneticPr fontId="2"/>
  </si>
  <si>
    <t>鹿児島県</t>
    <rPh sb="0" eb="4">
      <t>カゴシマケン</t>
    </rPh>
    <phoneticPr fontId="2"/>
  </si>
  <si>
    <t>沖縄県</t>
    <rPh sb="0" eb="3">
      <t>オキナワケン</t>
    </rPh>
    <phoneticPr fontId="2"/>
  </si>
  <si>
    <t>都道府県</t>
    <rPh sb="0" eb="4">
      <t>トドウフケン</t>
    </rPh>
    <phoneticPr fontId="2"/>
  </si>
  <si>
    <t>合計料金</t>
    <rPh sb="0" eb="2">
      <t>ゴウケイ</t>
    </rPh>
    <rPh sb="2" eb="4">
      <t>リョウキン</t>
    </rPh>
    <phoneticPr fontId="2"/>
  </si>
  <si>
    <r>
      <t xml:space="preserve">※
</t>
    </r>
    <r>
      <rPr>
        <b/>
        <sz val="14"/>
        <color indexed="8"/>
        <rFont val="ＭＳ Ｐゴシック"/>
        <family val="3"/>
        <charset val="128"/>
      </rPr>
      <t>お届け先住所</t>
    </r>
    <r>
      <rPr>
        <b/>
        <sz val="14"/>
        <color indexed="10"/>
        <rFont val="ＭＳ Ｐゴシック"/>
        <family val="3"/>
        <charset val="128"/>
      </rPr>
      <t>[都道府県必須]</t>
    </r>
    <r>
      <rPr>
        <b/>
        <sz val="14"/>
        <color indexed="8"/>
        <rFont val="ＭＳ Ｐゴシック"/>
        <family val="3"/>
        <charset val="128"/>
      </rPr>
      <t xml:space="preserve">
</t>
    </r>
    <r>
      <rPr>
        <sz val="12"/>
        <color indexed="8"/>
        <rFont val="ＭＳ Ｐゴシック"/>
        <family val="3"/>
        <charset val="128"/>
      </rPr>
      <t>（お届け先がﾚｵﾊﾟﾚｽ物件でない場合は
通信欄にその旨ご記入願います）</t>
    </r>
    <rPh sb="3" eb="4">
      <t>トドケ</t>
    </rPh>
    <rPh sb="5" eb="6">
      <t>サキ</t>
    </rPh>
    <rPh sb="6" eb="8">
      <t>ジュウショ</t>
    </rPh>
    <rPh sb="9" eb="13">
      <t>トドウフケン</t>
    </rPh>
    <rPh sb="13" eb="15">
      <t>ヒッス</t>
    </rPh>
    <rPh sb="19" eb="20">
      <t>トド</t>
    </rPh>
    <rPh sb="21" eb="22">
      <t>サキ</t>
    </rPh>
    <rPh sb="29" eb="31">
      <t>ブッケン</t>
    </rPh>
    <rPh sb="34" eb="36">
      <t>バアイ</t>
    </rPh>
    <rPh sb="38" eb="40">
      <t>ツウシン</t>
    </rPh>
    <rPh sb="40" eb="41">
      <t>ラン</t>
    </rPh>
    <rPh sb="44" eb="45">
      <t>ムネ</t>
    </rPh>
    <rPh sb="46" eb="48">
      <t>キニュウ</t>
    </rPh>
    <rPh sb="48" eb="49">
      <t>ネガ</t>
    </rPh>
    <phoneticPr fontId="2"/>
  </si>
  <si>
    <t>ご注意点</t>
    <rPh sb="1" eb="3">
      <t>チュウイ</t>
    </rPh>
    <rPh sb="3" eb="4">
      <t>テン</t>
    </rPh>
    <phoneticPr fontId="2"/>
  </si>
  <si>
    <t>プレミアタイプ（カバー付）</t>
    <rPh sb="11" eb="12">
      <t>ツキ</t>
    </rPh>
    <phoneticPr fontId="2"/>
  </si>
  <si>
    <t>セレクトタイプ（カバー付）</t>
    <rPh sb="11" eb="12">
      <t>ツキ</t>
    </rPh>
    <phoneticPr fontId="2"/>
  </si>
  <si>
    <t>○○○○@○○○.○○.○○</t>
    <phoneticPr fontId="2"/>
  </si>
  <si>
    <t>○○○○@○○○.○○.○○</t>
    <phoneticPr fontId="2"/>
  </si>
  <si>
    <t>紹介者CD</t>
    <rPh sb="0" eb="3">
      <t>ショウカイシャ</t>
    </rPh>
    <phoneticPr fontId="2"/>
  </si>
  <si>
    <t>○○部</t>
    <rPh sb="2" eb="3">
      <t>ブ</t>
    </rPh>
    <phoneticPr fontId="2"/>
  </si>
  <si>
    <t>○○　○○</t>
    <phoneticPr fontId="2"/>
  </si>
  <si>
    <t>専用ホームページ ：</t>
    <rPh sb="0" eb="2">
      <t>センヨウ</t>
    </rPh>
    <phoneticPr fontId="2"/>
  </si>
  <si>
    <t>http://www.hatchi-leo.net/</t>
    <phoneticPr fontId="2"/>
  </si>
  <si>
    <r>
      <t>※</t>
    </r>
    <r>
      <rPr>
        <b/>
        <sz val="14"/>
        <rFont val="ＭＳ Ｐゴシック"/>
        <family val="3"/>
        <charset val="128"/>
      </rPr>
      <t>発注部署名</t>
    </r>
    <rPh sb="1" eb="3">
      <t>ハッチュウ</t>
    </rPh>
    <rPh sb="3" eb="4">
      <t>ブ</t>
    </rPh>
    <rPh sb="4" eb="5">
      <t>ショ</t>
    </rPh>
    <rPh sb="5" eb="6">
      <t>メイ</t>
    </rPh>
    <phoneticPr fontId="2"/>
  </si>
  <si>
    <t>岩手県</t>
    <rPh sb="0" eb="2">
      <t>イワテ</t>
    </rPh>
    <rPh sb="2" eb="3">
      <t>ケン</t>
    </rPh>
    <phoneticPr fontId="2"/>
  </si>
  <si>
    <t>新潟県</t>
    <rPh sb="0" eb="2">
      <t>ニイガタ</t>
    </rPh>
    <rPh sb="2" eb="3">
      <t>ケン</t>
    </rPh>
    <phoneticPr fontId="2"/>
  </si>
  <si>
    <t>富山県</t>
    <rPh sb="0" eb="2">
      <t>トヤマ</t>
    </rPh>
    <rPh sb="2" eb="3">
      <t>ケン</t>
    </rPh>
    <phoneticPr fontId="2"/>
  </si>
  <si>
    <t>石川県</t>
    <rPh sb="0" eb="2">
      <t>イシカワ</t>
    </rPh>
    <rPh sb="2" eb="3">
      <t>ケン</t>
    </rPh>
    <phoneticPr fontId="2"/>
  </si>
  <si>
    <t>島根県</t>
    <rPh sb="0" eb="1">
      <t>シマ</t>
    </rPh>
    <rPh sb="1" eb="2">
      <t>ネ</t>
    </rPh>
    <rPh sb="2" eb="3">
      <t>ケン</t>
    </rPh>
    <phoneticPr fontId="2"/>
  </si>
  <si>
    <t>往復送料
（税込）</t>
    <rPh sb="0" eb="2">
      <t>オウフク</t>
    </rPh>
    <rPh sb="2" eb="4">
      <t>ソウリョウ</t>
    </rPh>
    <rPh sb="6" eb="8">
      <t>ゼイコミ</t>
    </rPh>
    <phoneticPr fontId="2"/>
  </si>
  <si>
    <t>毛布 [オプション]</t>
    <rPh sb="0" eb="2">
      <t>モウフ</t>
    </rPh>
    <phoneticPr fontId="2"/>
  </si>
  <si>
    <t>アンダーマット</t>
    <phoneticPr fontId="2"/>
  </si>
  <si>
    <t>タオルセット</t>
    <phoneticPr fontId="2"/>
  </si>
  <si>
    <t>アンダーマット [オプション]</t>
    <phoneticPr fontId="2"/>
  </si>
  <si>
    <t>担当者様名</t>
    <rPh sb="0" eb="3">
      <t>タントウシャ</t>
    </rPh>
    <rPh sb="3" eb="4">
      <t>サマ</t>
    </rPh>
    <rPh sb="4" eb="5">
      <t>メイ</t>
    </rPh>
    <phoneticPr fontId="2"/>
  </si>
  <si>
    <t>-</t>
    <phoneticPr fontId="2"/>
  </si>
  <si>
    <r>
      <t>タオル４点セット [オプション：</t>
    </r>
    <r>
      <rPr>
        <sz val="14"/>
        <color indexed="10"/>
        <rFont val="ＭＳ Ｐゴシック"/>
        <family val="3"/>
        <charset val="128"/>
      </rPr>
      <t>販売品</t>
    </r>
    <r>
      <rPr>
        <sz val="14"/>
        <rFont val="ＭＳ Ｐゴシック"/>
        <family val="3"/>
        <charset val="128"/>
      </rPr>
      <t>]</t>
    </r>
    <rPh sb="4" eb="5">
      <t>テン</t>
    </rPh>
    <rPh sb="16" eb="19">
      <t>ハンバイヒン</t>
    </rPh>
    <phoneticPr fontId="2"/>
  </si>
  <si>
    <t>ハッチふとんレンタルサービス</t>
    <phoneticPr fontId="2"/>
  </si>
  <si>
    <t>rental@maruhachi.co.jp</t>
    <phoneticPr fontId="2"/>
  </si>
  <si>
    <t>※</t>
    <phoneticPr fontId="2"/>
  </si>
  <si>
    <t>※</t>
    <phoneticPr fontId="2"/>
  </si>
  <si>
    <t>アンダーマット [オプション]</t>
    <phoneticPr fontId="2"/>
  </si>
  <si>
    <t>※ マークの項目は必ずご記入下さい</t>
    <phoneticPr fontId="2"/>
  </si>
  <si>
    <r>
      <t>※</t>
    </r>
    <r>
      <rPr>
        <b/>
        <sz val="14"/>
        <rFont val="ＭＳ Ｐゴシック"/>
        <family val="3"/>
        <charset val="128"/>
      </rPr>
      <t>メールアドレス</t>
    </r>
    <phoneticPr fontId="2"/>
  </si>
  <si>
    <r>
      <t xml:space="preserve">※
</t>
    </r>
    <r>
      <rPr>
        <b/>
        <u/>
        <sz val="14"/>
        <color indexed="12"/>
        <rFont val="ＭＳ Ｐゴシック"/>
        <family val="3"/>
        <charset val="128"/>
      </rPr>
      <t>〒</t>
    </r>
    <phoneticPr fontId="2"/>
  </si>
  <si>
    <t>プレミア</t>
    <phoneticPr fontId="2"/>
  </si>
  <si>
    <t>セレクト</t>
    <phoneticPr fontId="2"/>
  </si>
  <si>
    <t>アンダーマット</t>
    <phoneticPr fontId="2"/>
  </si>
  <si>
    <t>タオルセット</t>
    <phoneticPr fontId="2"/>
  </si>
  <si>
    <t>1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</si>
  <si>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</si>
  <si>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</si>
  <si>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</si>
  <si>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</si>
  <si>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</si>
  <si>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</si>
  <si>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  <phoneticPr fontId="2"/>
  </si>
  <si>
    <t>23</t>
    <phoneticPr fontId="2"/>
  </si>
  <si>
    <t>24</t>
    <phoneticPr fontId="2"/>
  </si>
  <si>
    <t>25</t>
    <phoneticPr fontId="2"/>
  </si>
  <si>
    <t>○○部　　</t>
    <phoneticPr fontId="2"/>
  </si>
  <si>
    <t>○○○－○○○○</t>
    <phoneticPr fontId="2"/>
  </si>
  <si>
    <t>発注部署名</t>
    <rPh sb="0" eb="2">
      <t>ハッチュウ</t>
    </rPh>
    <rPh sb="2" eb="4">
      <t>ブショ</t>
    </rPh>
    <rPh sb="4" eb="5">
      <t>メイ</t>
    </rPh>
    <phoneticPr fontId="2"/>
  </si>
  <si>
    <t>発注担当者名</t>
    <rPh sb="0" eb="2">
      <t>ハッチュウ</t>
    </rPh>
    <rPh sb="2" eb="4">
      <t>タントウ</t>
    </rPh>
    <rPh sb="4" eb="5">
      <t>シャ</t>
    </rPh>
    <rPh sb="5" eb="6">
      <t>メイ</t>
    </rPh>
    <phoneticPr fontId="2"/>
  </si>
  <si>
    <t>ご利用
料金
（税込）</t>
    <rPh sb="1" eb="3">
      <t>リヨウ</t>
    </rPh>
    <rPh sb="4" eb="6">
      <t>リョウキン</t>
    </rPh>
    <rPh sb="8" eb="10">
      <t>ゼイコミ</t>
    </rPh>
    <phoneticPr fontId="2"/>
  </si>
  <si>
    <t>19-21時</t>
    <rPh sb="5" eb="6">
      <t>ジ</t>
    </rPh>
    <phoneticPr fontId="2"/>
  </si>
  <si>
    <t>14-18時</t>
    <rPh sb="5" eb="6">
      <t>ジ</t>
    </rPh>
    <phoneticPr fontId="2"/>
  </si>
  <si>
    <r>
      <t>FAX ： 0120-925-908　</t>
    </r>
    <r>
      <rPr>
        <sz val="14"/>
        <rFont val="ＭＳ Ｐゴシック"/>
        <family val="3"/>
        <charset val="128"/>
      </rPr>
      <t>（24時間受付）</t>
    </r>
    <phoneticPr fontId="2"/>
  </si>
  <si>
    <t>レオパレス○○○○</t>
    <phoneticPr fontId="2"/>
  </si>
  <si>
    <t>ご住所</t>
    <rPh sb="1" eb="3">
      <t>ジュウショ</t>
    </rPh>
    <phoneticPr fontId="2"/>
  </si>
  <si>
    <t>建物名</t>
    <rPh sb="0" eb="2">
      <t>タテモノ</t>
    </rPh>
    <rPh sb="2" eb="3">
      <t>メイ</t>
    </rPh>
    <phoneticPr fontId="2"/>
  </si>
  <si>
    <t>お支払い条件</t>
    <rPh sb="1" eb="3">
      <t>シハラ</t>
    </rPh>
    <rPh sb="4" eb="6">
      <t>ジョウケン</t>
    </rPh>
    <phoneticPr fontId="2"/>
  </si>
  <si>
    <t>お申込者様（＝ご請求先）情報</t>
    <rPh sb="1" eb="3">
      <t>モウシコミ</t>
    </rPh>
    <rPh sb="3" eb="4">
      <t>シャ</t>
    </rPh>
    <rPh sb="4" eb="5">
      <t>サマ</t>
    </rPh>
    <rPh sb="8" eb="10">
      <t>セイキュウ</t>
    </rPh>
    <rPh sb="10" eb="11">
      <t>サキ</t>
    </rPh>
    <rPh sb="12" eb="14">
      <t>ジョウホウ</t>
    </rPh>
    <phoneticPr fontId="2"/>
  </si>
  <si>
    <t>予備
カバー</t>
    <rPh sb="0" eb="2">
      <t>ヨビ</t>
    </rPh>
    <phoneticPr fontId="2"/>
  </si>
  <si>
    <t>予備カバーセット [オプション]</t>
    <rPh sb="0" eb="2">
      <t>ヨビ</t>
    </rPh>
    <phoneticPr fontId="2"/>
  </si>
  <si>
    <t>26</t>
  </si>
  <si>
    <t>27</t>
  </si>
  <si>
    <t>28</t>
  </si>
  <si>
    <t>29</t>
  </si>
  <si>
    <t>30</t>
  </si>
  <si>
    <t>＊沖縄県でのご利用の場合、寝具セットは「セレクトタイプ」のみのお取扱いとなります。</t>
    <rPh sb="1" eb="4">
      <t>オキナワケン</t>
    </rPh>
    <rPh sb="7" eb="9">
      <t>リヨウ</t>
    </rPh>
    <rPh sb="10" eb="12">
      <t>バアイ</t>
    </rPh>
    <rPh sb="13" eb="15">
      <t>シング</t>
    </rPh>
    <rPh sb="32" eb="34">
      <t>トリアツカ</t>
    </rPh>
    <phoneticPr fontId="2"/>
  </si>
  <si>
    <r>
      <t>TEL ： 0120-921-808　</t>
    </r>
    <r>
      <rPr>
        <sz val="14"/>
        <rFont val="ＭＳ Ｐゴシック"/>
        <family val="3"/>
        <charset val="128"/>
      </rPr>
      <t>（月曜～土曜　AM9：00～PM5：00　※休業日：日曜日、年末年始）</t>
    </r>
    <rPh sb="20" eb="22">
      <t>ゲツヨウ</t>
    </rPh>
    <rPh sb="23" eb="25">
      <t>ドヨウ</t>
    </rPh>
    <rPh sb="41" eb="44">
      <t>キュウギョウビ</t>
    </rPh>
    <rPh sb="45" eb="48">
      <t>ニチヨウビ</t>
    </rPh>
    <rPh sb="49" eb="51">
      <t>ネンマツ</t>
    </rPh>
    <rPh sb="51" eb="53">
      <t>ネンシ</t>
    </rPh>
    <phoneticPr fontId="2"/>
  </si>
  <si>
    <t>往復送料</t>
    <rPh sb="0" eb="2">
      <t>オウフク</t>
    </rPh>
    <rPh sb="2" eb="4">
      <t>ソウリョウ</t>
    </rPh>
    <phoneticPr fontId="2"/>
  </si>
  <si>
    <t>同一日</t>
  </si>
  <si>
    <t>月末</t>
  </si>
  <si>
    <t>日比較</t>
  </si>
  <si>
    <t>同一・月末</t>
  </si>
  <si>
    <t>プレミア</t>
  </si>
  <si>
    <t>セレクト</t>
  </si>
  <si>
    <t>毛布</t>
  </si>
  <si>
    <t>予備
カバー</t>
  </si>
  <si>
    <t>マット</t>
  </si>
  <si>
    <t>タオル</t>
  </si>
  <si>
    <t>セレクト
(114)</t>
    <phoneticPr fontId="2"/>
  </si>
  <si>
    <t xml:space="preserve">毛布
(143)  </t>
    <rPh sb="0" eb="2">
      <t>モウフ</t>
    </rPh>
    <phoneticPr fontId="2"/>
  </si>
  <si>
    <t>予備カバー
(176or177)</t>
    <rPh sb="0" eb="2">
      <t>ヨビ</t>
    </rPh>
    <phoneticPr fontId="2"/>
  </si>
  <si>
    <t>送料(194)</t>
    <rPh sb="0" eb="2">
      <t>ソウリョウ</t>
    </rPh>
    <phoneticPr fontId="2"/>
  </si>
  <si>
    <t>OPアンダーM
(115)</t>
    <phoneticPr fontId="2"/>
  </si>
  <si>
    <t>申込日</t>
    <rPh sb="0" eb="2">
      <t>モウシコミ</t>
    </rPh>
    <rPh sb="2" eb="3">
      <t>ヒ</t>
    </rPh>
    <phoneticPr fontId="2"/>
  </si>
  <si>
    <t>売上支店</t>
    <rPh sb="0" eb="2">
      <t>ウリアゲ</t>
    </rPh>
    <rPh sb="2" eb="4">
      <t>シテン</t>
    </rPh>
    <phoneticPr fontId="2"/>
  </si>
  <si>
    <t>担当者ＣＤ</t>
    <rPh sb="0" eb="3">
      <t>タントウシャ</t>
    </rPh>
    <phoneticPr fontId="2"/>
  </si>
  <si>
    <t>商品名／数量</t>
    <rPh sb="0" eb="3">
      <t>ショウヒンメイ</t>
    </rPh>
    <rPh sb="4" eb="6">
      <t>スウリョウ</t>
    </rPh>
    <phoneticPr fontId="2"/>
  </si>
  <si>
    <t>プレミア
(113)</t>
    <phoneticPr fontId="2"/>
  </si>
  <si>
    <t>ヵ月</t>
    <rPh sb="1" eb="2">
      <t>ゲツ</t>
    </rPh>
    <phoneticPr fontId="2"/>
  </si>
  <si>
    <t>担当日付</t>
    <rPh sb="0" eb="2">
      <t>タントウ</t>
    </rPh>
    <rPh sb="2" eb="4">
      <t>ヒヅケ</t>
    </rPh>
    <phoneticPr fontId="2"/>
  </si>
  <si>
    <t>26</t>
    <phoneticPr fontId="2"/>
  </si>
  <si>
    <t>27</t>
    <phoneticPr fontId="2"/>
  </si>
  <si>
    <t>28</t>
    <phoneticPr fontId="2"/>
  </si>
  <si>
    <t>29</t>
    <phoneticPr fontId="2"/>
  </si>
  <si>
    <t>30</t>
    <phoneticPr fontId="2"/>
  </si>
  <si>
    <t>（消費税
10％込）</t>
    <rPh sb="1" eb="4">
      <t>ショウヒゼイ</t>
    </rPh>
    <rPh sb="8" eb="9">
      <t>コミ</t>
    </rPh>
    <phoneticPr fontId="2"/>
  </si>
  <si>
    <r>
      <t>料金表</t>
    </r>
    <r>
      <rPr>
        <b/>
        <sz val="20"/>
        <color indexed="10"/>
        <rFont val="ＭＳ Ｐゴシック"/>
        <family val="3"/>
        <charset val="128"/>
      </rPr>
      <t>(消費税10％込）</t>
    </r>
    <rPh sb="0" eb="2">
      <t>リョウキン</t>
    </rPh>
    <rPh sb="2" eb="3">
      <t>ヒョウ</t>
    </rPh>
    <rPh sb="4" eb="6">
      <t>ショウヒ</t>
    </rPh>
    <rPh sb="10" eb="11">
      <t>コミ</t>
    </rPh>
    <phoneticPr fontId="2"/>
  </si>
  <si>
    <r>
      <t>FAX ： 0120-925-908　</t>
    </r>
    <r>
      <rPr>
        <sz val="14"/>
        <rFont val="ＭＳ Ｐゴシック"/>
        <family val="3"/>
        <charset val="128"/>
      </rPr>
      <t>（24時間受付）</t>
    </r>
    <phoneticPr fontId="2"/>
  </si>
  <si>
    <r>
      <t xml:space="preserve">お届け日・回収日は、下記の表示形式にて必ずご入力ください。
 </t>
    </r>
    <r>
      <rPr>
        <b/>
        <sz val="12.5"/>
        <color indexed="10"/>
        <rFont val="ＭＳ Ｐゴシック"/>
        <family val="3"/>
        <charset val="128"/>
      </rPr>
      <t>例 ： 2021/12/18</t>
    </r>
    <rPh sb="1" eb="2">
      <t>トド</t>
    </rPh>
    <rPh sb="3" eb="4">
      <t>ビ</t>
    </rPh>
    <rPh sb="5" eb="7">
      <t>カイシュウ</t>
    </rPh>
    <rPh sb="7" eb="8">
      <t>ビ</t>
    </rPh>
    <rPh sb="10" eb="12">
      <t>カキ</t>
    </rPh>
    <rPh sb="13" eb="15">
      <t>ヒョウジ</t>
    </rPh>
    <rPh sb="15" eb="17">
      <t>ケイシキ</t>
    </rPh>
    <rPh sb="19" eb="20">
      <t>カナラ</t>
    </rPh>
    <rPh sb="22" eb="24">
      <t>ニュウリョク</t>
    </rPh>
    <rPh sb="31" eb="32">
      <t>レイ</t>
    </rPh>
    <phoneticPr fontId="2"/>
  </si>
  <si>
    <t>月々</t>
  </si>
  <si>
    <t>その他</t>
  </si>
  <si>
    <t>予備カバー</t>
  </si>
  <si>
    <t>＊ご請求書につきましては、弊社より上記ご担当者様宛てにメールにてお送りします。</t>
    <rPh sb="2" eb="5">
      <t>セイキュウショ</t>
    </rPh>
    <rPh sb="13" eb="15">
      <t>ヘイシャ</t>
    </rPh>
    <rPh sb="17" eb="19">
      <t>ジョウキ</t>
    </rPh>
    <rPh sb="20" eb="23">
      <t>タントウシャ</t>
    </rPh>
    <rPh sb="23" eb="24">
      <t>サマ</t>
    </rPh>
    <rPh sb="24" eb="25">
      <t>ア</t>
    </rPh>
    <rPh sb="33" eb="34">
      <t>オク</t>
    </rPh>
    <phoneticPr fontId="2"/>
  </si>
  <si>
    <r>
      <t>　　</t>
    </r>
    <r>
      <rPr>
        <b/>
        <sz val="12"/>
        <rFont val="ＭＳ Ｐゴシック"/>
        <family val="3"/>
        <charset val="128"/>
      </rPr>
      <t>↓オプション品のみ（毛布・予備カバー等）のご注文の場合は実費送料（下記往復送料とは別）を申し受けます。実費送料は、改めてご連絡をさせていただきます。</t>
    </r>
    <rPh sb="8" eb="9">
      <t>ヒン</t>
    </rPh>
    <rPh sb="12" eb="14">
      <t>モウフ</t>
    </rPh>
    <rPh sb="15" eb="17">
      <t>ヨビ</t>
    </rPh>
    <rPh sb="20" eb="21">
      <t>トウ</t>
    </rPh>
    <rPh sb="24" eb="26">
      <t>チュウモン</t>
    </rPh>
    <rPh sb="27" eb="29">
      <t>バアイ</t>
    </rPh>
    <rPh sb="30" eb="32">
      <t>ジッピ</t>
    </rPh>
    <rPh sb="32" eb="34">
      <t>ソウリョウ</t>
    </rPh>
    <rPh sb="35" eb="37">
      <t>カキ</t>
    </rPh>
    <rPh sb="37" eb="39">
      <t>オウフク</t>
    </rPh>
    <rPh sb="39" eb="41">
      <t>ソウリョウ</t>
    </rPh>
    <rPh sb="43" eb="44">
      <t>ベツ</t>
    </rPh>
    <rPh sb="46" eb="47">
      <t>モウ</t>
    </rPh>
    <rPh sb="48" eb="49">
      <t>ウ</t>
    </rPh>
    <rPh sb="53" eb="55">
      <t>ジッピ</t>
    </rPh>
    <rPh sb="55" eb="57">
      <t>ソウリョウ</t>
    </rPh>
    <rPh sb="59" eb="60">
      <t>アラタ</t>
    </rPh>
    <rPh sb="63" eb="65">
      <t>レンラク</t>
    </rPh>
    <phoneticPr fontId="2"/>
  </si>
  <si>
    <t>タオルセット
(142)</t>
    <phoneticPr fontId="2"/>
  </si>
  <si>
    <t>37Ａ</t>
    <phoneticPr fontId="2"/>
  </si>
  <si>
    <t>午前中</t>
    <rPh sb="0" eb="3">
      <t>ゴゼンチュウ</t>
    </rPh>
    <phoneticPr fontId="2"/>
  </si>
  <si>
    <r>
      <t>午前中</t>
    </r>
    <r>
      <rPr>
        <sz val="10"/>
        <color indexed="22"/>
        <rFont val="ＭＳ Ｐゴシック"/>
        <family val="3"/>
        <charset val="128"/>
      </rPr>
      <t>（13時まで）</t>
    </r>
    <rPh sb="0" eb="3">
      <t>ゴゼンチュウ</t>
    </rPh>
    <rPh sb="6" eb="7">
      <t>ジ</t>
    </rPh>
    <phoneticPr fontId="2"/>
  </si>
  <si>
    <t>【お届時間帯】　　午前中・14-16時・16-18時・18-20時・19-21時</t>
    <rPh sb="9" eb="12">
      <t>ゴゼンチュウ</t>
    </rPh>
    <phoneticPr fontId="2"/>
  </si>
  <si>
    <t>【回収時間帯】　　午前中（13時まで）・14-16時・16-18時・18-21時・未定</t>
    <rPh sb="1" eb="3">
      <t>カイシュウ</t>
    </rPh>
    <rPh sb="3" eb="6">
      <t>ジカンタイ</t>
    </rPh>
    <rPh sb="9" eb="12">
      <t>ゴゼンチュウ</t>
    </rPh>
    <rPh sb="15" eb="16">
      <t>ジ</t>
    </rPh>
    <rPh sb="41" eb="43">
      <t>ミテイ</t>
    </rPh>
    <phoneticPr fontId="2"/>
  </si>
  <si>
    <t>＊『午前中（13時まで）』指定での回収はクロネコヤマトの都合により12時を過ぎての回収となる場合も比較的多くなっております。予めご了承下さい。</t>
    <rPh sb="2" eb="5">
      <t>ゴゼンチュウ</t>
    </rPh>
    <rPh sb="8" eb="9">
      <t>ジ</t>
    </rPh>
    <rPh sb="13" eb="15">
      <t>シテイ</t>
    </rPh>
    <rPh sb="17" eb="19">
      <t>カイシュウ</t>
    </rPh>
    <rPh sb="28" eb="30">
      <t>ツゴウ</t>
    </rPh>
    <rPh sb="35" eb="36">
      <t>ジ</t>
    </rPh>
    <rPh sb="37" eb="38">
      <t>ス</t>
    </rPh>
    <rPh sb="41" eb="43">
      <t>カイシュウ</t>
    </rPh>
    <rPh sb="46" eb="48">
      <t>バアイ</t>
    </rPh>
    <rPh sb="49" eb="52">
      <t>ヒカクテキ</t>
    </rPh>
    <rPh sb="52" eb="53">
      <t>オオ</t>
    </rPh>
    <rPh sb="62" eb="63">
      <t>アラカジ</t>
    </rPh>
    <rPh sb="65" eb="67">
      <t>リョウショウ</t>
    </rPh>
    <rPh sb="67" eb="68">
      <t>クダ</t>
    </rPh>
    <phoneticPr fontId="2"/>
  </si>
  <si>
    <t>＊同じ住所（物件）にふとんセット10組分以上をお届け・回収する場合は大口扱いの為、14-18時枠でのご対応となります。オプション品を含む場合などはお問合せください。</t>
    <rPh sb="1" eb="2">
      <t>オナ</t>
    </rPh>
    <rPh sb="3" eb="5">
      <t>ジュウショ</t>
    </rPh>
    <rPh sb="6" eb="8">
      <t>ブッケン</t>
    </rPh>
    <rPh sb="18" eb="19">
      <t>クミ</t>
    </rPh>
    <rPh sb="19" eb="20">
      <t>ブン</t>
    </rPh>
    <rPh sb="20" eb="22">
      <t>イジョウ</t>
    </rPh>
    <rPh sb="24" eb="25">
      <t>トド</t>
    </rPh>
    <rPh sb="27" eb="29">
      <t>カイシュウ</t>
    </rPh>
    <rPh sb="31" eb="33">
      <t>バアイ</t>
    </rPh>
    <rPh sb="34" eb="36">
      <t>オオグチ</t>
    </rPh>
    <rPh sb="36" eb="37">
      <t>アツカ</t>
    </rPh>
    <rPh sb="39" eb="40">
      <t>タメ</t>
    </rPh>
    <rPh sb="46" eb="47">
      <t>ジ</t>
    </rPh>
    <rPh sb="47" eb="48">
      <t>ワク</t>
    </rPh>
    <rPh sb="51" eb="53">
      <t>タイオウ</t>
    </rPh>
    <rPh sb="64" eb="65">
      <t>ヒン</t>
    </rPh>
    <rPh sb="66" eb="67">
      <t>フク</t>
    </rPh>
    <rPh sb="68" eb="70">
      <t>バアイ</t>
    </rPh>
    <rPh sb="74" eb="76">
      <t>トイアワ</t>
    </rPh>
    <phoneticPr fontId="2"/>
  </si>
  <si>
    <t>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</si>
</sst>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¥&quot;#,##0;&quot;¥&quot;\-#,##0"/>
    <numFmt numFmtId="6" formatCode="&quot;¥&quot;#,##0;[Red]&quot;¥&quot;\-#,##0"/>
    <numFmt numFmtId="8" formatCode="&quot;¥&quot;#,##0.00;[Red]&quot;¥&quot;\-#,##0.00"/>
    <numFmt numFmtId="176" formatCode="m/d;@"/>
    <numFmt numFmtId="177" formatCode="0_ "/>
    <numFmt numFmtId="178" formatCode="yyyy/m/d;@"/>
    <numFmt numFmtId="179" formatCode="[$-411]ggge&quot;年&quot;m&quot;月&quot;d&quot;日&quot;;@"/>
    <numFmt numFmtId="180" formatCode="General\ &quot;ヶ&quot;&quot;月&quot;"/>
    <numFmt numFmtId="181" formatCode="yyyy&quot;年&quot;m&quot;月&quot;d&quot;日&quot;;@"/>
    <numFmt numFmtId="182" formatCode="#,##0_);[Red]\(#,##0\)"/>
    <numFmt numFmtId="183" formatCode="[$-F800]dddd\,\ mmmm\ dd\,\ yyyy"/>
  </numFmts>
  <fonts count="8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8000000000000007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0"/>
      <color indexed="57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12"/>
      <color indexed="2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20"/>
      <color indexed="10"/>
      <name val="HG創英角ｺﾞｼｯｸUB"/>
      <family val="3"/>
      <charset val="128"/>
    </font>
    <font>
      <b/>
      <sz val="20"/>
      <name val="HG創英角ｺﾞｼｯｸUB"/>
      <family val="3"/>
      <charset val="128"/>
    </font>
    <font>
      <b/>
      <sz val="14"/>
      <color indexed="10"/>
      <name val="HGｺﾞｼｯｸE"/>
      <family val="3"/>
      <charset val="128"/>
    </font>
    <font>
      <sz val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sz val="16"/>
      <color indexed="60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4"/>
      <color indexed="60"/>
      <name val="ＭＳ Ｐゴシック"/>
      <family val="3"/>
      <charset val="128"/>
    </font>
    <font>
      <sz val="13.5"/>
      <color indexed="12"/>
      <name val="ＭＳ Ｐゴシック"/>
      <family val="3"/>
      <charset val="128"/>
    </font>
    <font>
      <b/>
      <sz val="22"/>
      <color indexed="10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b/>
      <sz val="12"/>
      <color indexed="6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u/>
      <sz val="16"/>
      <color indexed="12"/>
      <name val="ＭＳ Ｐゴシック"/>
      <family val="3"/>
      <charset val="128"/>
    </font>
    <font>
      <b/>
      <u/>
      <sz val="14"/>
      <color indexed="12"/>
      <name val="ＭＳ Ｐゴシック"/>
      <family val="3"/>
      <charset val="128"/>
    </font>
    <font>
      <b/>
      <sz val="36"/>
      <color indexed="10"/>
      <name val="ＭＳ Ｐゴシック"/>
      <family val="3"/>
      <charset val="128"/>
    </font>
    <font>
      <b/>
      <sz val="32"/>
      <color indexed="10"/>
      <name val="ＭＳ Ｐゴシック"/>
      <family val="3"/>
      <charset val="128"/>
    </font>
    <font>
      <b/>
      <sz val="13.5"/>
      <color indexed="10"/>
      <name val="ＭＳ Ｐゴシック"/>
      <family val="3"/>
      <charset val="128"/>
    </font>
    <font>
      <b/>
      <u/>
      <sz val="14"/>
      <color indexed="48"/>
      <name val="ＭＳ Ｐゴシック"/>
      <family val="3"/>
      <charset val="128"/>
    </font>
    <font>
      <sz val="14"/>
      <color indexed="81"/>
      <name val="ＭＳ Ｐゴシック"/>
      <family val="3"/>
      <charset val="128"/>
    </font>
    <font>
      <sz val="13.5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3.5"/>
      <color indexed="10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3"/>
      <name val="ＭＳ Ｐゴシック"/>
      <family val="3"/>
      <charset val="128"/>
    </font>
    <font>
      <sz val="12.5"/>
      <color indexed="10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2.5"/>
      <color indexed="10"/>
      <name val="ＭＳ Ｐゴシック"/>
      <family val="3"/>
      <charset val="128"/>
    </font>
    <font>
      <b/>
      <sz val="14"/>
      <color indexed="6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16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6"/>
      <color indexed="53"/>
      <name val="ＭＳ Ｐゴシック"/>
      <family val="3"/>
      <charset val="128"/>
    </font>
    <font>
      <b/>
      <sz val="13.5"/>
      <color rgb="FFFF0000"/>
      <name val="ＭＳ Ｐゴシック"/>
      <family val="3"/>
      <charset val="128"/>
    </font>
    <font>
      <sz val="13.5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indexed="22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10"/>
      </top>
      <bottom/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3" fillId="0" borderId="0" applyNumberFormat="0" applyFon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5" fillId="0" borderId="0"/>
  </cellStyleXfs>
  <cellXfs count="4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>
      <alignment vertical="center"/>
    </xf>
    <xf numFmtId="0" fontId="6" fillId="2" borderId="0" xfId="0" applyFont="1" applyFill="1" applyBorder="1" applyAlignment="1">
      <alignment vertical="center" shrinkToFit="1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 shrinkToFit="1"/>
    </xf>
    <xf numFmtId="0" fontId="0" fillId="0" borderId="0" xfId="0" applyBorder="1">
      <alignment vertical="center"/>
    </xf>
    <xf numFmtId="0" fontId="7" fillId="0" borderId="0" xfId="0" applyFont="1">
      <alignment vertical="center"/>
    </xf>
    <xf numFmtId="0" fontId="18" fillId="0" borderId="0" xfId="9" applyFont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/>
    <xf numFmtId="0" fontId="1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0" fontId="5" fillId="2" borderId="0" xfId="0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177" fontId="9" fillId="2" borderId="0" xfId="8" applyNumberFormat="1" applyFont="1" applyFill="1" applyBorder="1" applyAlignment="1">
      <alignment vertical="center" shrinkToFit="1"/>
    </xf>
    <xf numFmtId="0" fontId="19" fillId="2" borderId="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9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14" fillId="2" borderId="0" xfId="0" applyFont="1" applyFill="1" applyAlignment="1">
      <alignment vertical="top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 shrinkToFit="1"/>
    </xf>
    <xf numFmtId="0" fontId="0" fillId="2" borderId="0" xfId="0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vertical="center" shrinkToFit="1"/>
    </xf>
    <xf numFmtId="0" fontId="0" fillId="2" borderId="0" xfId="0" applyFill="1" applyBorder="1" applyAlignment="1">
      <alignment vertical="center" shrinkToFit="1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textRotation="255"/>
    </xf>
    <xf numFmtId="0" fontId="8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 shrinkToFit="1"/>
    </xf>
    <xf numFmtId="0" fontId="32" fillId="2" borderId="0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31" fillId="2" borderId="0" xfId="0" applyFont="1" applyFill="1" applyBorder="1">
      <alignment vertical="center"/>
    </xf>
    <xf numFmtId="0" fontId="5" fillId="2" borderId="0" xfId="0" applyFont="1" applyFill="1" applyBorder="1" applyAlignment="1">
      <alignment horizontal="center" vertical="center" shrinkToFit="1"/>
    </xf>
    <xf numFmtId="0" fontId="14" fillId="2" borderId="0" xfId="0" applyFont="1" applyFill="1" applyBorder="1" applyAlignment="1">
      <alignment horizontal="center" vertical="center" shrinkToFit="1"/>
    </xf>
    <xf numFmtId="0" fontId="30" fillId="2" borderId="0" xfId="0" applyFont="1" applyFill="1" applyBorder="1" applyAlignment="1">
      <alignment horizontal="center" vertical="center" shrinkToFit="1"/>
    </xf>
    <xf numFmtId="0" fontId="31" fillId="2" borderId="0" xfId="0" applyFont="1" applyFill="1" applyBorder="1" applyAlignment="1">
      <alignment vertical="center" shrinkToFit="1"/>
    </xf>
    <xf numFmtId="0" fontId="14" fillId="2" borderId="0" xfId="0" applyFont="1" applyFill="1">
      <alignment vertical="center"/>
    </xf>
    <xf numFmtId="0" fontId="0" fillId="0" borderId="0" xfId="0" applyBorder="1" applyAlignment="1">
      <alignment vertical="center"/>
    </xf>
    <xf numFmtId="0" fontId="9" fillId="2" borderId="0" xfId="0" applyFont="1" applyFill="1" applyBorder="1" applyAlignment="1">
      <alignment vertical="center" shrinkToFit="1"/>
    </xf>
    <xf numFmtId="0" fontId="26" fillId="2" borderId="0" xfId="0" applyFont="1" applyFill="1">
      <alignment vertical="center"/>
    </xf>
    <xf numFmtId="0" fontId="0" fillId="0" borderId="0" xfId="0" applyFill="1" applyBorder="1" applyAlignment="1">
      <alignment vertical="center"/>
    </xf>
    <xf numFmtId="0" fontId="8" fillId="2" borderId="0" xfId="0" applyFont="1" applyFill="1" applyAlignment="1">
      <alignment horizontal="center" vertical="center" shrinkToFit="1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>
      <alignment vertical="center"/>
    </xf>
    <xf numFmtId="179" fontId="9" fillId="2" borderId="0" xfId="0" applyNumberFormat="1" applyFont="1" applyFill="1" applyBorder="1" applyAlignment="1">
      <alignment vertical="center" shrinkToFit="1"/>
    </xf>
    <xf numFmtId="0" fontId="35" fillId="2" borderId="0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30" fillId="2" borderId="0" xfId="0" applyFont="1" applyFill="1" applyAlignment="1">
      <alignment vertical="center" wrapText="1" shrinkToFit="1"/>
    </xf>
    <xf numFmtId="0" fontId="1" fillId="0" borderId="0" xfId="9" applyFont="1" applyAlignment="1">
      <alignment horizontal="center" vertical="center"/>
    </xf>
    <xf numFmtId="0" fontId="6" fillId="0" borderId="1" xfId="9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9" applyFont="1" applyFill="1" applyBorder="1" applyAlignment="1">
      <alignment horizontal="center" vertical="center"/>
    </xf>
    <xf numFmtId="38" fontId="6" fillId="2" borderId="1" xfId="5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5" fillId="0" borderId="0" xfId="0" applyFont="1" applyBorder="1" applyAlignment="1">
      <alignment vertical="center" shrinkToFit="1"/>
    </xf>
    <xf numFmtId="0" fontId="1" fillId="2" borderId="0" xfId="0" applyFont="1" applyFill="1" applyBorder="1">
      <alignment vertical="center"/>
    </xf>
    <xf numFmtId="0" fontId="14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38" fontId="19" fillId="2" borderId="0" xfId="5" applyFont="1" applyFill="1" applyBorder="1" applyAlignment="1">
      <alignment vertical="center" shrinkToFit="1"/>
    </xf>
    <xf numFmtId="38" fontId="19" fillId="2" borderId="0" xfId="5" applyFont="1" applyFill="1" applyBorder="1" applyAlignment="1">
      <alignment vertical="center"/>
    </xf>
    <xf numFmtId="0" fontId="7" fillId="2" borderId="0" xfId="0" applyFont="1" applyFill="1" applyBorder="1" applyAlignment="1">
      <alignment vertical="center" shrinkToFit="1"/>
    </xf>
    <xf numFmtId="0" fontId="1" fillId="0" borderId="0" xfId="0" applyFont="1" applyFill="1" applyAlignment="1">
      <alignment vertical="center"/>
    </xf>
    <xf numFmtId="0" fontId="0" fillId="2" borderId="2" xfId="0" applyFill="1" applyBorder="1" applyAlignment="1"/>
    <xf numFmtId="0" fontId="0" fillId="2" borderId="3" xfId="0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right" vertical="center"/>
    </xf>
    <xf numFmtId="49" fontId="24" fillId="0" borderId="0" xfId="0" applyNumberFormat="1" applyFont="1">
      <alignment vertical="center"/>
    </xf>
    <xf numFmtId="0" fontId="24" fillId="0" borderId="0" xfId="0" applyFont="1">
      <alignment vertical="center"/>
    </xf>
    <xf numFmtId="0" fontId="22" fillId="2" borderId="0" xfId="0" applyFont="1" applyFill="1" applyBorder="1" applyAlignment="1">
      <alignment vertical="center" shrinkToFit="1"/>
    </xf>
    <xf numFmtId="0" fontId="1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176" fontId="7" fillId="2" borderId="4" xfId="9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right" vertical="center"/>
    </xf>
    <xf numFmtId="0" fontId="45" fillId="0" borderId="0" xfId="0" applyFont="1" applyAlignment="1">
      <alignment vertical="center" shrinkToFit="1"/>
    </xf>
    <xf numFmtId="0" fontId="17" fillId="2" borderId="0" xfId="0" applyFont="1" applyFill="1" applyBorder="1" applyAlignment="1">
      <alignment horizontal="left" vertical="center"/>
    </xf>
    <xf numFmtId="0" fontId="6" fillId="2" borderId="1" xfId="9" applyFont="1" applyFill="1" applyBorder="1" applyAlignment="1">
      <alignment horizontal="center" vertical="center" shrinkToFit="1"/>
    </xf>
    <xf numFmtId="180" fontId="47" fillId="2" borderId="1" xfId="5" applyNumberFormat="1" applyFont="1" applyFill="1" applyBorder="1" applyAlignment="1">
      <alignment horizontal="center" vertical="center"/>
    </xf>
    <xf numFmtId="38" fontId="6" fillId="2" borderId="4" xfId="5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 shrinkToFit="1"/>
    </xf>
    <xf numFmtId="0" fontId="49" fillId="2" borderId="0" xfId="0" applyFont="1" applyFill="1" applyAlignment="1"/>
    <xf numFmtId="0" fontId="41" fillId="0" borderId="0" xfId="0" applyFont="1">
      <alignment vertical="center"/>
    </xf>
    <xf numFmtId="0" fontId="51" fillId="2" borderId="0" xfId="0" applyFont="1" applyFill="1" applyBorder="1" applyAlignment="1">
      <alignment horizontal="distributed" vertical="center"/>
    </xf>
    <xf numFmtId="0" fontId="18" fillId="0" borderId="0" xfId="0" applyFont="1" applyAlignment="1">
      <alignment horizontal="center" vertical="center"/>
    </xf>
    <xf numFmtId="0" fontId="12" fillId="2" borderId="0" xfId="0" applyFont="1" applyFill="1" applyBorder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1" fillId="3" borderId="1" xfId="9" applyFont="1" applyFill="1" applyBorder="1" applyAlignment="1">
      <alignment horizontal="center" vertical="center"/>
    </xf>
    <xf numFmtId="0" fontId="1" fillId="3" borderId="1" xfId="9" applyFont="1" applyFill="1" applyBorder="1" applyAlignment="1">
      <alignment horizontal="center" vertical="center" wrapText="1"/>
    </xf>
    <xf numFmtId="0" fontId="14" fillId="2" borderId="1" xfId="9" applyFont="1" applyFill="1" applyBorder="1" applyAlignment="1">
      <alignment horizontal="center" vertical="center" shrinkToFit="1"/>
    </xf>
    <xf numFmtId="178" fontId="6" fillId="0" borderId="1" xfId="9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shrinkToFit="1"/>
    </xf>
    <xf numFmtId="0" fontId="36" fillId="2" borderId="0" xfId="0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5" fillId="2" borderId="0" xfId="0" applyFont="1" applyFill="1" applyBorder="1" applyAlignment="1">
      <alignment vertical="center" shrinkToFit="1"/>
    </xf>
    <xf numFmtId="176" fontId="56" fillId="2" borderId="0" xfId="0" applyNumberFormat="1" applyFont="1" applyFill="1" applyBorder="1" applyAlignment="1">
      <alignment vertical="center" shrinkToFit="1"/>
    </xf>
    <xf numFmtId="49" fontId="6" fillId="2" borderId="1" xfId="9" applyNumberFormat="1" applyFont="1" applyFill="1" applyBorder="1" applyAlignment="1">
      <alignment horizontal="center" vertical="center"/>
    </xf>
    <xf numFmtId="0" fontId="58" fillId="2" borderId="0" xfId="0" applyFont="1" applyFill="1">
      <alignment vertical="center"/>
    </xf>
    <xf numFmtId="49" fontId="47" fillId="0" borderId="1" xfId="9" applyNumberFormat="1" applyFont="1" applyBorder="1" applyAlignment="1">
      <alignment horizontal="center" vertical="center"/>
    </xf>
    <xf numFmtId="0" fontId="59" fillId="0" borderId="0" xfId="1" applyFont="1" applyFill="1" applyAlignment="1" applyProtection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4" xfId="9" applyFont="1" applyFill="1" applyBorder="1" applyAlignment="1">
      <alignment horizontal="center" vertical="center"/>
    </xf>
    <xf numFmtId="0" fontId="52" fillId="2" borderId="4" xfId="9" applyFont="1" applyFill="1" applyBorder="1" applyAlignment="1">
      <alignment horizontal="center" vertical="center"/>
    </xf>
    <xf numFmtId="49" fontId="52" fillId="2" borderId="4" xfId="9" applyNumberFormat="1" applyFont="1" applyFill="1" applyBorder="1" applyAlignment="1">
      <alignment horizontal="center" vertical="center"/>
    </xf>
    <xf numFmtId="49" fontId="6" fillId="4" borderId="6" xfId="9" applyNumberFormat="1" applyFont="1" applyFill="1" applyBorder="1" applyAlignment="1">
      <alignment horizontal="center" vertical="center"/>
    </xf>
    <xf numFmtId="0" fontId="14" fillId="4" borderId="6" xfId="9" applyFont="1" applyFill="1" applyBorder="1" applyAlignment="1">
      <alignment horizontal="center" vertical="center" shrinkToFit="1"/>
    </xf>
    <xf numFmtId="38" fontId="6" fillId="4" borderId="6" xfId="5" applyFont="1" applyFill="1" applyBorder="1" applyAlignment="1">
      <alignment horizontal="center" vertical="center"/>
    </xf>
    <xf numFmtId="0" fontId="6" fillId="4" borderId="6" xfId="9" applyFont="1" applyFill="1" applyBorder="1" applyAlignment="1">
      <alignment horizontal="center" vertical="center" shrinkToFit="1"/>
    </xf>
    <xf numFmtId="0" fontId="6" fillId="4" borderId="6" xfId="0" applyFont="1" applyFill="1" applyBorder="1" applyAlignment="1">
      <alignment vertical="center" shrinkToFit="1"/>
    </xf>
    <xf numFmtId="178" fontId="6" fillId="4" borderId="6" xfId="9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59" fillId="0" borderId="0" xfId="1" applyFont="1" applyFill="1" applyAlignment="1" applyProtection="1">
      <alignment horizontal="center" vertical="center"/>
    </xf>
    <xf numFmtId="49" fontId="52" fillId="0" borderId="4" xfId="0" applyNumberFormat="1" applyFont="1" applyBorder="1">
      <alignment vertical="center"/>
    </xf>
    <xf numFmtId="0" fontId="52" fillId="2" borderId="4" xfId="0" applyFont="1" applyFill="1" applyBorder="1" applyAlignment="1">
      <alignment horizontal="center" vertical="center"/>
    </xf>
    <xf numFmtId="180" fontId="47" fillId="4" borderId="6" xfId="5" applyNumberFormat="1" applyFont="1" applyFill="1" applyBorder="1" applyAlignment="1">
      <alignment horizontal="center" vertical="center"/>
    </xf>
    <xf numFmtId="49" fontId="47" fillId="4" borderId="6" xfId="9" applyNumberFormat="1" applyFont="1" applyFill="1" applyBorder="1" applyAlignment="1">
      <alignment horizontal="center" vertical="center"/>
    </xf>
    <xf numFmtId="49" fontId="6" fillId="2" borderId="1" xfId="9" applyNumberFormat="1" applyFont="1" applyFill="1" applyBorder="1" applyAlignment="1">
      <alignment horizontal="center" vertical="center" shrinkToFit="1"/>
    </xf>
    <xf numFmtId="49" fontId="6" fillId="4" borderId="6" xfId="9" applyNumberFormat="1" applyFont="1" applyFill="1" applyBorder="1" applyAlignment="1">
      <alignment horizontal="center" vertical="center" shrinkToFit="1"/>
    </xf>
    <xf numFmtId="49" fontId="7" fillId="2" borderId="4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shrinkToFit="1"/>
    </xf>
    <xf numFmtId="49" fontId="6" fillId="4" borderId="6" xfId="0" applyNumberFormat="1" applyFont="1" applyFill="1" applyBorder="1" applyAlignment="1">
      <alignment horizontal="center" vertical="center" shrinkToFit="1"/>
    </xf>
    <xf numFmtId="0" fontId="13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horizontal="center" vertical="justify" shrinkToFit="1"/>
    </xf>
    <xf numFmtId="0" fontId="54" fillId="2" borderId="0" xfId="1" applyFont="1" applyFill="1" applyBorder="1" applyAlignment="1" applyProtection="1">
      <alignment horizontal="center" vertical="center"/>
    </xf>
    <xf numFmtId="0" fontId="46" fillId="2" borderId="0" xfId="0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left" vertical="center"/>
    </xf>
    <xf numFmtId="0" fontId="30" fillId="2" borderId="0" xfId="0" applyFont="1" applyFill="1" applyAlignment="1">
      <alignment vertical="center"/>
    </xf>
    <xf numFmtId="0" fontId="66" fillId="2" borderId="7" xfId="10" applyFont="1" applyFill="1" applyBorder="1" applyAlignment="1">
      <alignment horizontal="center" vertical="center" shrinkToFit="1"/>
    </xf>
    <xf numFmtId="0" fontId="66" fillId="4" borderId="6" xfId="10" applyFont="1" applyFill="1" applyBorder="1" applyAlignment="1">
      <alignment horizontal="center" vertical="center" shrinkToFit="1"/>
    </xf>
    <xf numFmtId="0" fontId="39" fillId="2" borderId="0" xfId="0" applyFont="1" applyFill="1" applyBorder="1" applyAlignment="1">
      <alignment horizontal="right"/>
    </xf>
    <xf numFmtId="0" fontId="14" fillId="5" borderId="7" xfId="0" applyFont="1" applyFill="1" applyBorder="1" applyAlignment="1">
      <alignment horizontal="center" vertical="center"/>
    </xf>
    <xf numFmtId="6" fontId="14" fillId="2" borderId="5" xfId="5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6" fontId="14" fillId="0" borderId="0" xfId="5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20" fillId="3" borderId="1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14" fillId="2" borderId="1" xfId="5" applyFont="1" applyFill="1" applyBorder="1" applyAlignment="1">
      <alignment horizontal="center" vertical="center" shrinkToFit="1"/>
    </xf>
    <xf numFmtId="38" fontId="14" fillId="4" borderId="6" xfId="5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horizontal="left" vertical="center" shrinkToFit="1"/>
    </xf>
    <xf numFmtId="0" fontId="1" fillId="0" borderId="0" xfId="0" applyFont="1" applyAlignment="1">
      <alignment horizontal="left" vertical="center"/>
    </xf>
    <xf numFmtId="38" fontId="0" fillId="0" borderId="0" xfId="5" applyFont="1" applyAlignment="1">
      <alignment horizontal="center" vertical="center"/>
    </xf>
    <xf numFmtId="38" fontId="48" fillId="4" borderId="6" xfId="5" applyFont="1" applyFill="1" applyBorder="1" applyAlignment="1">
      <alignment horizontal="center" vertical="center"/>
    </xf>
    <xf numFmtId="38" fontId="5" fillId="2" borderId="4" xfId="5" applyFont="1" applyFill="1" applyBorder="1" applyAlignment="1">
      <alignment horizontal="center" vertical="center"/>
    </xf>
    <xf numFmtId="38" fontId="70" fillId="2" borderId="4" xfId="5" applyFont="1" applyFill="1" applyBorder="1" applyAlignment="1">
      <alignment horizontal="center" vertical="center"/>
    </xf>
    <xf numFmtId="0" fontId="42" fillId="2" borderId="1" xfId="9" applyNumberFormat="1" applyFont="1" applyFill="1" applyBorder="1" applyAlignment="1">
      <alignment horizontal="center" vertical="center" shrinkToFit="1"/>
    </xf>
    <xf numFmtId="49" fontId="63" fillId="4" borderId="6" xfId="9" applyNumberFormat="1" applyFont="1" applyFill="1" applyBorder="1" applyAlignment="1">
      <alignment horizontal="center" vertical="center" shrinkToFit="1"/>
    </xf>
    <xf numFmtId="49" fontId="4" fillId="2" borderId="4" xfId="0" applyNumberFormat="1" applyFont="1" applyFill="1" applyBorder="1" applyAlignment="1">
      <alignment horizontal="center" vertical="center"/>
    </xf>
    <xf numFmtId="49" fontId="42" fillId="2" borderId="1" xfId="9" applyNumberFormat="1" applyFont="1" applyFill="1" applyBorder="1" applyAlignment="1">
      <alignment horizontal="center" vertical="center" shrinkToFit="1"/>
    </xf>
    <xf numFmtId="0" fontId="63" fillId="4" borderId="6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/>
    </xf>
    <xf numFmtId="0" fontId="18" fillId="0" borderId="0" xfId="0" applyFont="1">
      <alignment vertical="center"/>
    </xf>
    <xf numFmtId="0" fontId="9" fillId="0" borderId="0" xfId="0" applyFont="1">
      <alignment vertical="center"/>
    </xf>
    <xf numFmtId="0" fontId="64" fillId="0" borderId="0" xfId="1" applyFont="1" applyFill="1" applyBorder="1" applyAlignment="1" applyProtection="1">
      <alignment vertical="center" wrapText="1"/>
    </xf>
    <xf numFmtId="6" fontId="14" fillId="2" borderId="4" xfId="5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9" fillId="2" borderId="0" xfId="0" applyFont="1" applyFill="1" applyBorder="1" applyAlignment="1">
      <alignment horizontal="left" vertical="center" wrapText="1"/>
    </xf>
    <xf numFmtId="49" fontId="6" fillId="2" borderId="7" xfId="0" applyNumberFormat="1" applyFont="1" applyFill="1" applyBorder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/>
    </xf>
    <xf numFmtId="49" fontId="41" fillId="0" borderId="0" xfId="0" applyNumberFormat="1" applyFont="1">
      <alignment vertical="center"/>
    </xf>
    <xf numFmtId="0" fontId="72" fillId="2" borderId="7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vertical="center"/>
    </xf>
    <xf numFmtId="0" fontId="68" fillId="0" borderId="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47" fillId="0" borderId="1" xfId="0" applyFont="1" applyFill="1" applyBorder="1" applyAlignment="1">
      <alignment horizontal="center" vertical="center"/>
    </xf>
    <xf numFmtId="0" fontId="61" fillId="2" borderId="0" xfId="0" applyFont="1" applyFill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73" fillId="2" borderId="0" xfId="1" applyFont="1" applyFill="1" applyBorder="1" applyAlignment="1" applyProtection="1">
      <alignment horizontal="left" vertical="center"/>
    </xf>
    <xf numFmtId="0" fontId="53" fillId="2" borderId="0" xfId="0" applyFont="1" applyFill="1" applyBorder="1" applyAlignment="1">
      <alignment horizontal="right" vertical="center"/>
    </xf>
    <xf numFmtId="0" fontId="17" fillId="2" borderId="0" xfId="0" applyFont="1" applyFill="1" applyBorder="1" applyAlignment="1">
      <alignment vertical="center"/>
    </xf>
    <xf numFmtId="0" fontId="74" fillId="0" borderId="0" xfId="0" applyFont="1" applyAlignment="1"/>
    <xf numFmtId="38" fontId="48" fillId="2" borderId="1" xfId="5" applyFont="1" applyFill="1" applyBorder="1" applyAlignment="1">
      <alignment horizontal="center" vertical="center" shrinkToFit="1"/>
    </xf>
    <xf numFmtId="0" fontId="48" fillId="0" borderId="11" xfId="9" applyFont="1" applyFill="1" applyBorder="1" applyAlignment="1">
      <alignment horizontal="center" vertical="center" wrapText="1"/>
    </xf>
    <xf numFmtId="0" fontId="48" fillId="0" borderId="4" xfId="9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right" vertical="center" shrinkToFit="1"/>
    </xf>
    <xf numFmtId="0" fontId="0" fillId="0" borderId="7" xfId="0" applyBorder="1">
      <alignment vertical="center"/>
    </xf>
    <xf numFmtId="0" fontId="13" fillId="2" borderId="8" xfId="0" applyFont="1" applyFill="1" applyBorder="1" applyAlignment="1">
      <alignment horizontal="center" vertical="center"/>
    </xf>
    <xf numFmtId="0" fontId="64" fillId="0" borderId="0" xfId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shrinkToFit="1"/>
    </xf>
    <xf numFmtId="0" fontId="46" fillId="2" borderId="4" xfId="0" applyFont="1" applyFill="1" applyBorder="1" applyAlignment="1">
      <alignment horizontal="center" vertical="center" shrinkToFit="1"/>
    </xf>
    <xf numFmtId="0" fontId="46" fillId="2" borderId="9" xfId="0" applyFont="1" applyFill="1" applyBorder="1" applyAlignment="1">
      <alignment horizontal="center" vertical="center" shrinkToFit="1"/>
    </xf>
    <xf numFmtId="49" fontId="1" fillId="4" borderId="6" xfId="9" applyNumberFormat="1" applyFont="1" applyFill="1" applyBorder="1" applyAlignment="1">
      <alignment horizontal="center" vertical="center" shrinkToFit="1"/>
    </xf>
    <xf numFmtId="0" fontId="1" fillId="4" borderId="6" xfId="0" applyFont="1" applyFill="1" applyBorder="1" applyAlignment="1">
      <alignment vertical="center" shrinkToFit="1"/>
    </xf>
    <xf numFmtId="38" fontId="1" fillId="0" borderId="0" xfId="5" applyAlignment="1">
      <alignment horizontal="center" vertical="center"/>
    </xf>
    <xf numFmtId="0" fontId="1" fillId="0" borderId="0" xfId="0" applyFont="1">
      <alignment vertical="center"/>
    </xf>
    <xf numFmtId="0" fontId="76" fillId="2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0" fillId="3" borderId="1" xfId="9" applyFont="1" applyFill="1" applyBorder="1" applyAlignment="1">
      <alignment horizontal="center" vertical="center" wrapText="1"/>
    </xf>
    <xf numFmtId="176" fontId="47" fillId="0" borderId="1" xfId="9" applyNumberFormat="1" applyFont="1" applyBorder="1" applyAlignment="1">
      <alignment horizontal="center" vertical="center"/>
    </xf>
    <xf numFmtId="0" fontId="14" fillId="2" borderId="11" xfId="9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vertical="center"/>
    </xf>
    <xf numFmtId="38" fontId="0" fillId="0" borderId="1" xfId="5" applyFont="1" applyBorder="1">
      <alignment vertical="center"/>
    </xf>
    <xf numFmtId="0" fontId="6" fillId="2" borderId="0" xfId="0" applyFont="1" applyFill="1" applyBorder="1" applyAlignment="1">
      <alignment horizontal="center" vertical="center" shrinkToFit="1"/>
    </xf>
    <xf numFmtId="0" fontId="0" fillId="8" borderId="0" xfId="0" applyFill="1">
      <alignment vertical="center"/>
    </xf>
    <xf numFmtId="0" fontId="0" fillId="8" borderId="0" xfId="0" applyFill="1" applyBorder="1" applyAlignment="1">
      <alignment horizontal="center" vertical="center"/>
    </xf>
    <xf numFmtId="0" fontId="8" fillId="8" borderId="0" xfId="0" applyFont="1" applyFill="1" applyBorder="1" applyAlignment="1">
      <alignment vertical="center"/>
    </xf>
    <xf numFmtId="0" fontId="4" fillId="8" borderId="0" xfId="0" applyFont="1" applyFill="1" applyBorder="1" applyAlignment="1">
      <alignment horizontal="center" vertical="center" textRotation="255"/>
    </xf>
    <xf numFmtId="0" fontId="8" fillId="8" borderId="0" xfId="0" applyFont="1" applyFill="1" applyBorder="1" applyAlignment="1">
      <alignment horizontal="center" vertical="center"/>
    </xf>
    <xf numFmtId="0" fontId="0" fillId="8" borderId="0" xfId="0" applyFill="1" applyBorder="1" applyAlignment="1">
      <alignment vertical="center"/>
    </xf>
    <xf numFmtId="0" fontId="0" fillId="8" borderId="0" xfId="0" applyFill="1" applyBorder="1">
      <alignment vertical="center"/>
    </xf>
    <xf numFmtId="0" fontId="0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77" fillId="2" borderId="0" xfId="0" applyFont="1" applyFill="1" applyAlignment="1">
      <alignment vertical="center"/>
    </xf>
    <xf numFmtId="0" fontId="78" fillId="2" borderId="0" xfId="0" applyFont="1" applyFill="1" applyAlignment="1">
      <alignment vertical="center"/>
    </xf>
    <xf numFmtId="38" fontId="0" fillId="0" borderId="0" xfId="5" applyFont="1" applyAlignment="1">
      <alignment horizontal="right" vertical="center"/>
    </xf>
    <xf numFmtId="38" fontId="1" fillId="0" borderId="0" xfId="5" applyFont="1" applyFill="1" applyAlignment="1">
      <alignment horizontal="right" vertical="center"/>
    </xf>
    <xf numFmtId="38" fontId="18" fillId="0" borderId="0" xfId="5" applyFont="1" applyAlignment="1">
      <alignment horizontal="right" vertical="center"/>
    </xf>
    <xf numFmtId="38" fontId="6" fillId="0" borderId="0" xfId="5" applyFont="1" applyAlignment="1">
      <alignment horizontal="right" vertical="center"/>
    </xf>
    <xf numFmtId="38" fontId="7" fillId="0" borderId="0" xfId="5" applyFont="1" applyAlignment="1">
      <alignment horizontal="right" vertical="center"/>
    </xf>
    <xf numFmtId="0" fontId="79" fillId="0" borderId="0" xfId="0" applyFont="1">
      <alignment vertical="center"/>
    </xf>
    <xf numFmtId="9" fontId="79" fillId="0" borderId="0" xfId="0" applyNumberFormat="1" applyFont="1">
      <alignment vertical="center"/>
    </xf>
    <xf numFmtId="0" fontId="79" fillId="0" borderId="0" xfId="0" applyFont="1" applyFill="1">
      <alignment vertical="center"/>
    </xf>
    <xf numFmtId="0" fontId="79" fillId="2" borderId="0" xfId="0" applyFont="1" applyFill="1" applyBorder="1" applyAlignment="1">
      <alignment horizontal="center" vertical="center" shrinkToFit="1"/>
    </xf>
    <xf numFmtId="0" fontId="79" fillId="0" borderId="0" xfId="0" applyFont="1" applyBorder="1">
      <alignment vertical="center"/>
    </xf>
    <xf numFmtId="0" fontId="79" fillId="0" borderId="0" xfId="0" applyFont="1" applyFill="1" applyBorder="1">
      <alignment vertical="center"/>
    </xf>
    <xf numFmtId="0" fontId="80" fillId="0" borderId="0" xfId="0" applyFont="1" applyFill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6" fillId="4" borderId="6" xfId="9" applyFont="1" applyFill="1" applyBorder="1" applyAlignment="1">
      <alignment vertical="center" shrinkToFit="1"/>
    </xf>
    <xf numFmtId="0" fontId="6" fillId="2" borderId="4" xfId="9" applyFont="1" applyFill="1" applyBorder="1" applyAlignment="1">
      <alignment vertical="center" shrinkToFit="1"/>
    </xf>
    <xf numFmtId="0" fontId="11" fillId="2" borderId="0" xfId="0" applyFont="1" applyFill="1">
      <alignment vertical="center"/>
    </xf>
    <xf numFmtId="0" fontId="75" fillId="2" borderId="0" xfId="0" applyFont="1" applyFill="1">
      <alignment vertical="center"/>
    </xf>
    <xf numFmtId="0" fontId="14" fillId="3" borderId="1" xfId="0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 shrinkToFit="1"/>
    </xf>
    <xf numFmtId="49" fontId="0" fillId="0" borderId="10" xfId="0" applyNumberFormat="1" applyBorder="1" applyAlignment="1">
      <alignment vertical="center"/>
    </xf>
    <xf numFmtId="49" fontId="0" fillId="0" borderId="8" xfId="0" applyNumberFormat="1" applyBorder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181" fontId="12" fillId="2" borderId="4" xfId="9" applyNumberFormat="1" applyFont="1" applyFill="1" applyBorder="1" applyAlignment="1">
      <alignment horizontal="center" vertical="center" shrinkToFit="1"/>
    </xf>
    <xf numFmtId="0" fontId="14" fillId="5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5" fontId="14" fillId="0" borderId="7" xfId="0" applyNumberFormat="1" applyFont="1" applyBorder="1" applyAlignment="1">
      <alignment horizontal="center" vertical="center"/>
    </xf>
    <xf numFmtId="5" fontId="14" fillId="0" borderId="10" xfId="0" applyNumberFormat="1" applyFont="1" applyBorder="1" applyAlignment="1">
      <alignment horizontal="center" vertical="center"/>
    </xf>
    <xf numFmtId="5" fontId="14" fillId="0" borderId="8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distributed" vertical="center" shrinkToFit="1"/>
    </xf>
    <xf numFmtId="0" fontId="5" fillId="2" borderId="15" xfId="0" applyFont="1" applyFill="1" applyBorder="1" applyAlignment="1">
      <alignment horizontal="distributed" vertical="center" shrinkToFit="1"/>
    </xf>
    <xf numFmtId="0" fontId="0" fillId="0" borderId="0" xfId="0" applyAlignment="1">
      <alignment horizontal="distributed" vertical="center" shrinkToFit="1"/>
    </xf>
    <xf numFmtId="0" fontId="0" fillId="0" borderId="15" xfId="0" applyBorder="1" applyAlignment="1">
      <alignment horizontal="distributed" vertical="center" shrinkToFit="1"/>
    </xf>
    <xf numFmtId="0" fontId="5" fillId="2" borderId="7" xfId="1" applyFont="1" applyFill="1" applyBorder="1" applyAlignment="1" applyProtection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8" xfId="0" applyBorder="1">
      <alignment vertical="center"/>
    </xf>
    <xf numFmtId="0" fontId="50" fillId="0" borderId="14" xfId="0" applyFont="1" applyFill="1" applyBorder="1" applyAlignment="1">
      <alignment horizontal="center" vertical="center" wrapText="1"/>
    </xf>
    <xf numFmtId="0" fontId="50" fillId="0" borderId="12" xfId="0" applyFont="1" applyFill="1" applyBorder="1" applyAlignment="1">
      <alignment horizontal="center" vertical="center" wrapText="1"/>
    </xf>
    <xf numFmtId="0" fontId="50" fillId="0" borderId="13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 vertical="center" wrapText="1"/>
    </xf>
    <xf numFmtId="0" fontId="50" fillId="0" borderId="17" xfId="0" applyFont="1" applyFill="1" applyBorder="1" applyAlignment="1">
      <alignment horizontal="center" vertical="center" wrapText="1"/>
    </xf>
    <xf numFmtId="0" fontId="50" fillId="0" borderId="1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5" xfId="0" applyBorder="1" applyAlignment="1">
      <alignment vertical="center"/>
    </xf>
    <xf numFmtId="0" fontId="20" fillId="3" borderId="5" xfId="0" applyFont="1" applyFill="1" applyBorder="1" applyAlignment="1">
      <alignment horizontal="center" vertical="center" shrinkToFit="1"/>
    </xf>
    <xf numFmtId="0" fontId="0" fillId="0" borderId="19" xfId="0" applyBorder="1" applyAlignment="1">
      <alignment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9" fillId="2" borderId="7" xfId="0" applyFont="1" applyFill="1" applyBorder="1" applyAlignment="1">
      <alignment horizontal="left" vertical="center" wrapText="1"/>
    </xf>
    <xf numFmtId="0" fontId="39" fillId="2" borderId="10" xfId="0" applyFont="1" applyFill="1" applyBorder="1" applyAlignment="1">
      <alignment horizontal="left" vertical="center" wrapText="1"/>
    </xf>
    <xf numFmtId="0" fontId="39" fillId="2" borderId="8" xfId="0" applyFont="1" applyFill="1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67" fillId="0" borderId="7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6" fontId="14" fillId="2" borderId="7" xfId="5" applyNumberFormat="1" applyFont="1" applyFill="1" applyBorder="1" applyAlignment="1">
      <alignment horizontal="center" vertical="center"/>
    </xf>
    <xf numFmtId="0" fontId="64" fillId="0" borderId="9" xfId="1" applyFont="1" applyFill="1" applyBorder="1" applyAlignment="1" applyProtection="1">
      <alignment horizontal="center" vertical="center" wrapText="1"/>
    </xf>
    <xf numFmtId="0" fontId="64" fillId="0" borderId="0" xfId="1" applyFont="1" applyFill="1" applyBorder="1" applyAlignment="1" applyProtection="1">
      <alignment horizontal="center" vertical="center" wrapText="1"/>
    </xf>
    <xf numFmtId="0" fontId="18" fillId="2" borderId="11" xfId="9" applyFont="1" applyFill="1" applyBorder="1" applyAlignment="1">
      <alignment horizontal="center" vertical="center" wrapText="1"/>
    </xf>
    <xf numFmtId="0" fontId="18" fillId="2" borderId="4" xfId="9" applyFont="1" applyFill="1" applyBorder="1" applyAlignment="1">
      <alignment horizontal="center" vertical="center" wrapText="1"/>
    </xf>
    <xf numFmtId="49" fontId="20" fillId="3" borderId="11" xfId="1" applyNumberFormat="1" applyFont="1" applyFill="1" applyBorder="1" applyAlignment="1" applyProtection="1">
      <alignment horizontal="center" vertical="center" wrapText="1"/>
    </xf>
    <xf numFmtId="49" fontId="20" fillId="3" borderId="4" xfId="1" applyNumberFormat="1" applyFont="1" applyFill="1" applyBorder="1" applyAlignment="1" applyProtection="1">
      <alignment horizontal="center" vertical="center" wrapText="1"/>
    </xf>
    <xf numFmtId="0" fontId="20" fillId="3" borderId="11" xfId="9" applyFont="1" applyFill="1" applyBorder="1" applyAlignment="1">
      <alignment horizontal="center" vertical="center" wrapText="1"/>
    </xf>
    <xf numFmtId="0" fontId="20" fillId="3" borderId="4" xfId="9" applyFont="1" applyFill="1" applyBorder="1" applyAlignment="1">
      <alignment horizontal="center" vertical="center" wrapText="1"/>
    </xf>
    <xf numFmtId="49" fontId="20" fillId="3" borderId="11" xfId="9" applyNumberFormat="1" applyFont="1" applyFill="1" applyBorder="1" applyAlignment="1">
      <alignment horizontal="center" vertical="center" wrapText="1"/>
    </xf>
    <xf numFmtId="49" fontId="20" fillId="3" borderId="4" xfId="9" applyNumberFormat="1" applyFont="1" applyFill="1" applyBorder="1" applyAlignment="1">
      <alignment horizontal="center" vertical="center" wrapText="1"/>
    </xf>
    <xf numFmtId="49" fontId="20" fillId="3" borderId="7" xfId="9" applyNumberFormat="1" applyFont="1" applyFill="1" applyBorder="1" applyAlignment="1">
      <alignment horizontal="center" vertical="center" shrinkToFit="1"/>
    </xf>
    <xf numFmtId="0" fontId="14" fillId="0" borderId="11" xfId="9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72" fillId="0" borderId="11" xfId="9" applyFont="1" applyFill="1" applyBorder="1" applyAlignment="1">
      <alignment horizontal="center" vertical="center" wrapText="1"/>
    </xf>
    <xf numFmtId="0" fontId="72" fillId="0" borderId="4" xfId="0" applyFont="1" applyFill="1" applyBorder="1" applyAlignment="1">
      <alignment horizontal="center" vertical="center" wrapText="1"/>
    </xf>
    <xf numFmtId="0" fontId="47" fillId="0" borderId="11" xfId="9" applyFont="1" applyFill="1" applyBorder="1" applyAlignment="1">
      <alignment horizontal="center" vertical="center" wrapText="1"/>
    </xf>
    <xf numFmtId="0" fontId="47" fillId="0" borderId="4" xfId="9" applyFont="1" applyFill="1" applyBorder="1" applyAlignment="1">
      <alignment horizontal="center" vertical="center" wrapText="1"/>
    </xf>
    <xf numFmtId="0" fontId="12" fillId="0" borderId="7" xfId="1" applyFont="1" applyFill="1" applyBorder="1" applyAlignment="1" applyProtection="1">
      <alignment horizontal="center" vertical="center"/>
    </xf>
    <xf numFmtId="0" fontId="0" fillId="0" borderId="10" xfId="0" applyBorder="1" applyAlignment="1">
      <alignment vertical="center"/>
    </xf>
    <xf numFmtId="0" fontId="47" fillId="2" borderId="11" xfId="9" applyFont="1" applyFill="1" applyBorder="1" applyAlignment="1">
      <alignment horizontal="center" vertical="center" wrapText="1"/>
    </xf>
    <xf numFmtId="0" fontId="47" fillId="2" borderId="4" xfId="9" applyFont="1" applyFill="1" applyBorder="1" applyAlignment="1">
      <alignment horizontal="center" vertical="center" wrapText="1"/>
    </xf>
    <xf numFmtId="0" fontId="31" fillId="3" borderId="11" xfId="9" applyFont="1" applyFill="1" applyBorder="1" applyAlignment="1">
      <alignment horizontal="center" vertical="center" wrapText="1"/>
    </xf>
    <xf numFmtId="0" fontId="31" fillId="3" borderId="4" xfId="9" applyFont="1" applyFill="1" applyBorder="1" applyAlignment="1">
      <alignment horizontal="center" vertical="center" wrapText="1"/>
    </xf>
    <xf numFmtId="0" fontId="5" fillId="3" borderId="11" xfId="9" applyFont="1" applyFill="1" applyBorder="1" applyAlignment="1">
      <alignment horizontal="center" vertical="center" wrapText="1"/>
    </xf>
    <xf numFmtId="0" fontId="5" fillId="3" borderId="4" xfId="9" applyFont="1" applyFill="1" applyBorder="1" applyAlignment="1">
      <alignment horizontal="center" vertical="center" wrapText="1"/>
    </xf>
    <xf numFmtId="0" fontId="12" fillId="2" borderId="7" xfId="1" applyFont="1" applyFill="1" applyBorder="1" applyAlignment="1" applyProtection="1">
      <alignment horizontal="center" vertical="center" shrinkToFit="1"/>
    </xf>
    <xf numFmtId="181" fontId="12" fillId="2" borderId="5" xfId="9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11" xfId="9" applyFont="1" applyFill="1" applyBorder="1" applyAlignment="1">
      <alignment horizontal="center" vertical="center" wrapText="1"/>
    </xf>
    <xf numFmtId="0" fontId="1" fillId="2" borderId="4" xfId="9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justify" shrinkToFit="1"/>
    </xf>
    <xf numFmtId="0" fontId="12" fillId="2" borderId="10" xfId="0" applyFont="1" applyFill="1" applyBorder="1" applyAlignment="1">
      <alignment horizontal="center" vertical="justify" shrinkToFit="1"/>
    </xf>
    <xf numFmtId="0" fontId="0" fillId="0" borderId="10" xfId="0" applyBorder="1" applyAlignment="1">
      <alignment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0" fillId="0" borderId="19" xfId="0" applyBorder="1">
      <alignment vertical="center"/>
    </xf>
    <xf numFmtId="0" fontId="12" fillId="2" borderId="7" xfId="1" applyFont="1" applyFill="1" applyBorder="1" applyAlignment="1" applyProtection="1">
      <alignment horizontal="center" vertical="center"/>
    </xf>
    <xf numFmtId="0" fontId="12" fillId="2" borderId="10" xfId="1" applyFont="1" applyFill="1" applyBorder="1" applyAlignment="1" applyProtection="1">
      <alignment horizontal="center" vertical="center"/>
    </xf>
    <xf numFmtId="0" fontId="12" fillId="2" borderId="8" xfId="1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>
      <alignment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 shrinkToFit="1"/>
    </xf>
    <xf numFmtId="0" fontId="75" fillId="2" borderId="7" xfId="0" applyFont="1" applyFill="1" applyBorder="1" applyAlignment="1">
      <alignment horizontal="left" vertical="center" wrapText="1"/>
    </xf>
    <xf numFmtId="0" fontId="75" fillId="2" borderId="10" xfId="0" applyFont="1" applyFill="1" applyBorder="1" applyAlignment="1">
      <alignment horizontal="left" vertical="center" wrapText="1"/>
    </xf>
    <xf numFmtId="0" fontId="75" fillId="2" borderId="8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0" fillId="2" borderId="20" xfId="0" applyFill="1" applyBorder="1" applyAlignment="1">
      <alignment vertical="center"/>
    </xf>
    <xf numFmtId="0" fontId="0" fillId="0" borderId="3" xfId="0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15" xfId="0" applyBorder="1">
      <alignment vertical="center"/>
    </xf>
    <xf numFmtId="0" fontId="9" fillId="2" borderId="7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right" vertical="center" shrinkToFit="1"/>
    </xf>
    <xf numFmtId="0" fontId="9" fillId="2" borderId="1" xfId="0" applyFont="1" applyFill="1" applyBorder="1" applyAlignment="1">
      <alignment vertical="center" shrinkToFi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0" fillId="2" borderId="20" xfId="0" applyFont="1" applyFill="1" applyBorder="1" applyAlignment="1">
      <alignment vertical="center" textRotation="255" shrinkToFit="1"/>
    </xf>
    <xf numFmtId="0" fontId="0" fillId="0" borderId="5" xfId="0" applyBorder="1">
      <alignment vertical="center"/>
    </xf>
    <xf numFmtId="0" fontId="37" fillId="2" borderId="20" xfId="0" applyFont="1" applyFill="1" applyBorder="1" applyAlignment="1">
      <alignment horizontal="center" vertical="center" wrapText="1" shrinkToFit="1"/>
    </xf>
    <xf numFmtId="0" fontId="0" fillId="0" borderId="2" xfId="0" applyBorder="1">
      <alignment vertical="center"/>
    </xf>
    <xf numFmtId="176" fontId="57" fillId="2" borderId="0" xfId="0" applyNumberFormat="1" applyFont="1" applyFill="1" applyBorder="1" applyAlignment="1">
      <alignment horizontal="center" vertical="center" shrinkToFit="1"/>
    </xf>
    <xf numFmtId="0" fontId="0" fillId="2" borderId="9" xfId="0" applyFill="1" applyBorder="1" applyAlignment="1">
      <alignment vertical="center"/>
    </xf>
    <xf numFmtId="0" fontId="37" fillId="2" borderId="3" xfId="0" applyFont="1" applyFill="1" applyBorder="1" applyAlignment="1">
      <alignment horizontal="center" vertical="center" wrapText="1" shrinkToFit="1"/>
    </xf>
    <xf numFmtId="0" fontId="37" fillId="2" borderId="21" xfId="0" applyFont="1" applyFill="1" applyBorder="1" applyAlignment="1">
      <alignment horizontal="center" vertical="center" wrapText="1" shrinkToFit="1"/>
    </xf>
    <xf numFmtId="0" fontId="37" fillId="2" borderId="5" xfId="0" applyFont="1" applyFill="1" applyBorder="1" applyAlignment="1">
      <alignment horizontal="center" vertical="center" wrapText="1" shrinkToFit="1"/>
    </xf>
    <xf numFmtId="0" fontId="37" fillId="2" borderId="2" xfId="0" applyFont="1" applyFill="1" applyBorder="1" applyAlignment="1">
      <alignment horizontal="center" vertical="center" wrapText="1" shrinkToFit="1"/>
    </xf>
    <xf numFmtId="0" fontId="37" fillId="2" borderId="19" xfId="0" applyFont="1" applyFill="1" applyBorder="1" applyAlignment="1">
      <alignment horizontal="center" vertical="center" wrapText="1" shrinkToFit="1"/>
    </xf>
    <xf numFmtId="0" fontId="7" fillId="2" borderId="20" xfId="0" applyFont="1" applyFill="1" applyBorder="1" applyAlignment="1">
      <alignment horizontal="center" vertical="center"/>
    </xf>
    <xf numFmtId="0" fontId="0" fillId="2" borderId="0" xfId="0" applyFill="1" applyAlignment="1">
      <alignment vertical="center" shrinkToFit="1"/>
    </xf>
    <xf numFmtId="0" fontId="37" fillId="2" borderId="20" xfId="0" applyFont="1" applyFill="1" applyBorder="1" applyAlignment="1">
      <alignment horizontal="center" vertical="center" shrinkToFit="1"/>
    </xf>
    <xf numFmtId="0" fontId="37" fillId="2" borderId="3" xfId="0" applyFont="1" applyFill="1" applyBorder="1" applyAlignment="1">
      <alignment horizontal="center" vertical="center" shrinkToFit="1"/>
    </xf>
    <xf numFmtId="0" fontId="37" fillId="2" borderId="21" xfId="0" applyFont="1" applyFill="1" applyBorder="1" applyAlignment="1">
      <alignment horizontal="center" vertical="center" shrinkToFit="1"/>
    </xf>
    <xf numFmtId="0" fontId="37" fillId="2" borderId="5" xfId="0" applyFont="1" applyFill="1" applyBorder="1" applyAlignment="1">
      <alignment horizontal="center" vertical="center" shrinkToFit="1"/>
    </xf>
    <xf numFmtId="0" fontId="37" fillId="2" borderId="2" xfId="0" applyFont="1" applyFill="1" applyBorder="1" applyAlignment="1">
      <alignment horizontal="center" vertical="center" shrinkToFit="1"/>
    </xf>
    <xf numFmtId="0" fontId="37" fillId="2" borderId="19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vertical="center" shrinkToFit="1"/>
    </xf>
    <xf numFmtId="0" fontId="9" fillId="2" borderId="10" xfId="0" applyFont="1" applyFill="1" applyBorder="1" applyAlignment="1">
      <alignment vertical="center" shrinkToFit="1"/>
    </xf>
    <xf numFmtId="0" fontId="9" fillId="2" borderId="8" xfId="0" applyFont="1" applyFill="1" applyBorder="1" applyAlignment="1">
      <alignment vertical="center" shrinkToFit="1"/>
    </xf>
    <xf numFmtId="0" fontId="30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2" borderId="10" xfId="0" applyFont="1" applyFill="1" applyBorder="1" applyAlignment="1">
      <alignment horizontal="left" vertical="center" shrinkToFit="1"/>
    </xf>
    <xf numFmtId="0" fontId="0" fillId="0" borderId="10" xfId="0" applyBorder="1">
      <alignment vertical="center"/>
    </xf>
    <xf numFmtId="0" fontId="0" fillId="2" borderId="20" xfId="0" applyFill="1" applyBorder="1" applyAlignment="1">
      <alignment vertical="center" textRotation="255" shrinkToFit="1"/>
    </xf>
    <xf numFmtId="0" fontId="0" fillId="0" borderId="21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7" fillId="2" borderId="3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22" fillId="2" borderId="7" xfId="2" applyFont="1" applyFill="1" applyBorder="1" applyAlignment="1" applyProtection="1">
      <alignment horizontal="center" vertical="center" shrinkToFit="1"/>
    </xf>
    <xf numFmtId="0" fontId="22" fillId="2" borderId="10" xfId="2" applyFont="1" applyFill="1" applyBorder="1" applyAlignment="1" applyProtection="1">
      <alignment horizontal="center" vertical="center" shrinkToFit="1"/>
    </xf>
    <xf numFmtId="0" fontId="22" fillId="2" borderId="8" xfId="2" applyFont="1" applyFill="1" applyBorder="1" applyAlignment="1" applyProtection="1">
      <alignment horizontal="center" vertical="center" shrinkToFit="1"/>
    </xf>
    <xf numFmtId="0" fontId="4" fillId="2" borderId="22" xfId="8" applyFont="1" applyFill="1" applyBorder="1" applyAlignment="1">
      <alignment horizontal="center" vertical="center"/>
    </xf>
    <xf numFmtId="49" fontId="9" fillId="7" borderId="22" xfId="8" applyNumberFormat="1" applyFont="1" applyFill="1" applyBorder="1" applyAlignment="1">
      <alignment horizontal="center" vertical="center" shrinkToFit="1"/>
    </xf>
    <xf numFmtId="0" fontId="40" fillId="2" borderId="7" xfId="0" applyFont="1" applyFill="1" applyBorder="1" applyAlignment="1">
      <alignment horizontal="center" vertical="center"/>
    </xf>
    <xf numFmtId="0" fontId="40" fillId="2" borderId="10" xfId="0" applyFont="1" applyFill="1" applyBorder="1" applyAlignment="1">
      <alignment horizontal="center" vertical="center"/>
    </xf>
    <xf numFmtId="0" fontId="40" fillId="2" borderId="8" xfId="0" applyFont="1" applyFill="1" applyBorder="1" applyAlignment="1">
      <alignment horizontal="center" vertical="center"/>
    </xf>
    <xf numFmtId="3" fontId="15" fillId="2" borderId="2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vertical="center"/>
    </xf>
    <xf numFmtId="0" fontId="33" fillId="2" borderId="20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/>
    </xf>
    <xf numFmtId="0" fontId="33" fillId="2" borderId="21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  <xf numFmtId="0" fontId="33" fillId="2" borderId="1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20" fillId="2" borderId="20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183" fontId="9" fillId="2" borderId="7" xfId="0" applyNumberFormat="1" applyFont="1" applyFill="1" applyBorder="1" applyAlignment="1">
      <alignment horizontal="center" vertical="center" shrinkToFit="1"/>
    </xf>
    <xf numFmtId="183" fontId="9" fillId="2" borderId="10" xfId="0" applyNumberFormat="1" applyFont="1" applyFill="1" applyBorder="1" applyAlignment="1">
      <alignment horizontal="center" vertical="center" shrinkToFit="1"/>
    </xf>
    <xf numFmtId="183" fontId="9" fillId="2" borderId="8" xfId="0" applyNumberFormat="1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30" fillId="2" borderId="0" xfId="0" applyFont="1" applyFill="1" applyAlignment="1">
      <alignment horizontal="left" vertical="center" wrapText="1" shrinkToFit="1"/>
    </xf>
    <xf numFmtId="0" fontId="30" fillId="2" borderId="0" xfId="0" applyFont="1" applyFill="1" applyBorder="1" applyAlignment="1">
      <alignment horizontal="left" vertical="center" wrapText="1" shrinkToFi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shrinkToFit="1"/>
    </xf>
    <xf numFmtId="0" fontId="14" fillId="2" borderId="7" xfId="2" applyFont="1" applyFill="1" applyBorder="1" applyAlignment="1" applyProtection="1">
      <alignment horizontal="center" vertical="center" shrinkToFit="1"/>
    </xf>
    <xf numFmtId="0" fontId="14" fillId="0" borderId="10" xfId="0" applyFont="1" applyBorder="1" applyAlignment="1">
      <alignment vertical="center" shrinkToFit="1"/>
    </xf>
    <xf numFmtId="0" fontId="14" fillId="0" borderId="8" xfId="0" applyFont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183" fontId="7" fillId="2" borderId="7" xfId="0" applyNumberFormat="1" applyFont="1" applyFill="1" applyBorder="1" applyAlignment="1">
      <alignment horizontal="center" vertical="center" shrinkToFit="1"/>
    </xf>
    <xf numFmtId="183" fontId="7" fillId="2" borderId="10" xfId="0" applyNumberFormat="1" applyFont="1" applyFill="1" applyBorder="1" applyAlignment="1">
      <alignment horizontal="center" vertical="center" shrinkToFit="1"/>
    </xf>
    <xf numFmtId="183" fontId="7" fillId="2" borderId="8" xfId="0" applyNumberFormat="1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right" vertical="center" wrapText="1" shrinkToFit="1"/>
    </xf>
    <xf numFmtId="0" fontId="7" fillId="2" borderId="0" xfId="0" applyFont="1" applyFill="1" applyBorder="1" applyAlignment="1">
      <alignment horizontal="right" vertical="center" shrinkToFit="1"/>
    </xf>
    <xf numFmtId="0" fontId="7" fillId="2" borderId="15" xfId="0" applyFont="1" applyFill="1" applyBorder="1" applyAlignment="1">
      <alignment horizontal="right" vertical="center" shrinkToFit="1"/>
    </xf>
    <xf numFmtId="0" fontId="19" fillId="2" borderId="7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179" fontId="6" fillId="2" borderId="0" xfId="0" applyNumberFormat="1" applyFont="1" applyFill="1" applyBorder="1" applyAlignment="1">
      <alignment horizontal="center" vertical="center" shrinkToFit="1"/>
    </xf>
    <xf numFmtId="0" fontId="30" fillId="2" borderId="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15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33" fillId="2" borderId="7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82" fontId="15" fillId="2" borderId="2" xfId="0" applyNumberFormat="1" applyFont="1" applyFill="1" applyBorder="1" applyAlignment="1">
      <alignment horizontal="center" vertical="center"/>
    </xf>
  </cellXfs>
  <cellStyles count="11">
    <cellStyle name="ハイパーリンク" xfId="1" builtinId="8"/>
    <cellStyle name="ハイパーリンク 2" xfId="2"/>
    <cellStyle name="桁蟻唇Ｆ [0.00]_991026IW" xfId="3"/>
    <cellStyle name="桁蟻唇Ｆ_991026IW" xfId="4"/>
    <cellStyle name="桁区切り" xfId="5" builtinId="6"/>
    <cellStyle name="脱浦 [0.00]_991026IW" xfId="6"/>
    <cellStyle name="脱浦_991026IW" xfId="7"/>
    <cellStyle name="標準" xfId="0" builtinId="0"/>
    <cellStyle name="標準 2" xfId="8"/>
    <cellStyle name="標準_【変更】実習者リスト5.25" xfId="9"/>
    <cellStyle name="標準_Sheet2" xfId="10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190500</xdr:colOff>
      <xdr:row>20</xdr:row>
      <xdr:rowOff>29308</xdr:rowOff>
    </xdr:from>
    <xdr:to>
      <xdr:col>20</xdr:col>
      <xdr:colOff>190500</xdr:colOff>
      <xdr:row>21</xdr:row>
      <xdr:rowOff>342900</xdr:rowOff>
    </xdr:to>
    <xdr:sp macro="" textlink="">
      <xdr:nvSpPr>
        <xdr:cNvPr id="1125" name="Line 82"/>
        <xdr:cNvSpPr>
          <a:spLocks noChangeShapeType="1"/>
        </xdr:cNvSpPr>
      </xdr:nvSpPr>
      <xdr:spPr bwMode="auto">
        <a:xfrm flipV="1">
          <a:off x="20837769" y="6330462"/>
          <a:ext cx="0" cy="489438"/>
        </a:xfrm>
        <a:prstGeom prst="line">
          <a:avLst/>
        </a:prstGeom>
        <a:noFill/>
        <a:ln w="349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161925</xdr:colOff>
      <xdr:row>20</xdr:row>
      <xdr:rowOff>19050</xdr:rowOff>
    </xdr:from>
    <xdr:to>
      <xdr:col>22</xdr:col>
      <xdr:colOff>161925</xdr:colOff>
      <xdr:row>21</xdr:row>
      <xdr:rowOff>361950</xdr:rowOff>
    </xdr:to>
    <xdr:sp macro="" textlink="">
      <xdr:nvSpPr>
        <xdr:cNvPr id="1126" name="Line 83"/>
        <xdr:cNvSpPr>
          <a:spLocks noChangeShapeType="1"/>
        </xdr:cNvSpPr>
      </xdr:nvSpPr>
      <xdr:spPr bwMode="auto">
        <a:xfrm flipV="1">
          <a:off x="22602825" y="6362700"/>
          <a:ext cx="0" cy="514350"/>
        </a:xfrm>
        <a:prstGeom prst="line">
          <a:avLst/>
        </a:prstGeom>
        <a:noFill/>
        <a:ln w="349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900545</xdr:colOff>
      <xdr:row>2</xdr:row>
      <xdr:rowOff>51953</xdr:rowOff>
    </xdr:from>
    <xdr:to>
      <xdr:col>14</xdr:col>
      <xdr:colOff>363684</xdr:colOff>
      <xdr:row>3</xdr:row>
      <xdr:rowOff>259772</xdr:rowOff>
    </xdr:to>
    <xdr:sp macro="" textlink="">
      <xdr:nvSpPr>
        <xdr:cNvPr id="2" name="テキスト ボックス 1"/>
        <xdr:cNvSpPr txBox="1"/>
      </xdr:nvSpPr>
      <xdr:spPr>
        <a:xfrm>
          <a:off x="8589818" y="675408"/>
          <a:ext cx="3515593" cy="51954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rgbClr val="FF0000"/>
              </a:solidFill>
            </a:rPr>
            <a:t>2026</a:t>
          </a:r>
          <a:r>
            <a:rPr kumimoji="1" lang="ja-JP" altLang="en-US" sz="2000">
              <a:solidFill>
                <a:srgbClr val="FF0000"/>
              </a:solidFill>
            </a:rPr>
            <a:t>年</a:t>
          </a:r>
          <a:r>
            <a:rPr kumimoji="1" lang="en-US" altLang="ja-JP" sz="2000">
              <a:solidFill>
                <a:srgbClr val="FF0000"/>
              </a:solidFill>
            </a:rPr>
            <a:t>7</a:t>
          </a:r>
          <a:r>
            <a:rPr kumimoji="1" lang="ja-JP" altLang="en-US" sz="2000">
              <a:solidFill>
                <a:srgbClr val="FF0000"/>
              </a:solidFill>
            </a:rPr>
            <a:t>月</a:t>
          </a:r>
          <a:r>
            <a:rPr kumimoji="1" lang="en-US" altLang="ja-JP" sz="2000">
              <a:solidFill>
                <a:srgbClr val="FF0000"/>
              </a:solidFill>
            </a:rPr>
            <a:t>1</a:t>
          </a:r>
          <a:r>
            <a:rPr kumimoji="1" lang="ja-JP" altLang="en-US" sz="2000">
              <a:solidFill>
                <a:srgbClr val="FF0000"/>
              </a:solidFill>
            </a:rPr>
            <a:t>日お申込み分～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190500</xdr:colOff>
      <xdr:row>20</xdr:row>
      <xdr:rowOff>0</xdr:rowOff>
    </xdr:from>
    <xdr:to>
      <xdr:col>20</xdr:col>
      <xdr:colOff>190500</xdr:colOff>
      <xdr:row>21</xdr:row>
      <xdr:rowOff>342900</xdr:rowOff>
    </xdr:to>
    <xdr:sp macro="" textlink="">
      <xdr:nvSpPr>
        <xdr:cNvPr id="7173" name="Line 82"/>
        <xdr:cNvSpPr>
          <a:spLocks noChangeShapeType="1"/>
        </xdr:cNvSpPr>
      </xdr:nvSpPr>
      <xdr:spPr bwMode="auto">
        <a:xfrm flipV="1">
          <a:off x="20837769" y="6301154"/>
          <a:ext cx="0" cy="518746"/>
        </a:xfrm>
        <a:prstGeom prst="line">
          <a:avLst/>
        </a:prstGeom>
        <a:noFill/>
        <a:ln w="349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161925</xdr:colOff>
      <xdr:row>20</xdr:row>
      <xdr:rowOff>19050</xdr:rowOff>
    </xdr:from>
    <xdr:to>
      <xdr:col>22</xdr:col>
      <xdr:colOff>161925</xdr:colOff>
      <xdr:row>21</xdr:row>
      <xdr:rowOff>361950</xdr:rowOff>
    </xdr:to>
    <xdr:sp macro="" textlink="">
      <xdr:nvSpPr>
        <xdr:cNvPr id="7174" name="Line 83"/>
        <xdr:cNvSpPr>
          <a:spLocks noChangeShapeType="1"/>
        </xdr:cNvSpPr>
      </xdr:nvSpPr>
      <xdr:spPr bwMode="auto">
        <a:xfrm flipV="1">
          <a:off x="22602825" y="6362700"/>
          <a:ext cx="0" cy="514350"/>
        </a:xfrm>
        <a:prstGeom prst="line">
          <a:avLst/>
        </a:prstGeom>
        <a:noFill/>
        <a:ln w="349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714375</xdr:colOff>
      <xdr:row>2</xdr:row>
      <xdr:rowOff>0</xdr:rowOff>
    </xdr:from>
    <xdr:to>
      <xdr:col>12</xdr:col>
      <xdr:colOff>1219200</xdr:colOff>
      <xdr:row>3</xdr:row>
      <xdr:rowOff>209550</xdr:rowOff>
    </xdr:to>
    <xdr:sp macro="" textlink="">
      <xdr:nvSpPr>
        <xdr:cNvPr id="7176" name="AutoShape 4"/>
        <xdr:cNvSpPr>
          <a:spLocks/>
        </xdr:cNvSpPr>
      </xdr:nvSpPr>
      <xdr:spPr bwMode="auto">
        <a:xfrm>
          <a:off x="8429625" y="628650"/>
          <a:ext cx="1838325" cy="514350"/>
        </a:xfrm>
        <a:prstGeom prst="borderCallout2">
          <a:avLst>
            <a:gd name="adj1" fmla="val 22222"/>
            <a:gd name="adj2" fmla="val -4144"/>
            <a:gd name="adj3" fmla="val 22222"/>
            <a:gd name="adj4" fmla="val -25389"/>
            <a:gd name="adj5" fmla="val -79630"/>
            <a:gd name="adj6" fmla="val -62176"/>
          </a:avLst>
        </a:prstGeom>
        <a:solidFill>
          <a:srgbClr val="FF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入力不要です</a:t>
          </a:r>
        </a:p>
      </xdr:txBody>
    </xdr:sp>
    <xdr:clientData/>
  </xdr:twoCellAnchor>
  <xdr:twoCellAnchor>
    <xdr:from>
      <xdr:col>9</xdr:col>
      <xdr:colOff>847725</xdr:colOff>
      <xdr:row>18</xdr:row>
      <xdr:rowOff>104775</xdr:rowOff>
    </xdr:from>
    <xdr:to>
      <xdr:col>12</xdr:col>
      <xdr:colOff>533400</xdr:colOff>
      <xdr:row>19</xdr:row>
      <xdr:rowOff>219075</xdr:rowOff>
    </xdr:to>
    <xdr:sp macro="" textlink="">
      <xdr:nvSpPr>
        <xdr:cNvPr id="7177" name="AutoShape 9"/>
        <xdr:cNvSpPr>
          <a:spLocks/>
        </xdr:cNvSpPr>
      </xdr:nvSpPr>
      <xdr:spPr bwMode="auto">
        <a:xfrm>
          <a:off x="6858000" y="5591175"/>
          <a:ext cx="2724150" cy="552450"/>
        </a:xfrm>
        <a:prstGeom prst="borderCallout2">
          <a:avLst>
            <a:gd name="adj1" fmla="val 20690"/>
            <a:gd name="adj2" fmla="val -2796"/>
            <a:gd name="adj3" fmla="val 20690"/>
            <a:gd name="adj4" fmla="val -2796"/>
            <a:gd name="adj5" fmla="val 36208"/>
            <a:gd name="adj6" fmla="val -43708"/>
          </a:avLst>
        </a:prstGeom>
        <a:solidFill>
          <a:srgbClr val="FF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追記事項があればご入力願います</a:t>
          </a:r>
        </a:p>
      </xdr:txBody>
    </xdr:sp>
    <xdr:clientData/>
  </xdr:twoCellAnchor>
  <xdr:twoCellAnchor>
    <xdr:from>
      <xdr:col>1</xdr:col>
      <xdr:colOff>381000</xdr:colOff>
      <xdr:row>25</xdr:row>
      <xdr:rowOff>76200</xdr:rowOff>
    </xdr:from>
    <xdr:to>
      <xdr:col>6</xdr:col>
      <xdr:colOff>352425</xdr:colOff>
      <xdr:row>28</xdr:row>
      <xdr:rowOff>238125</xdr:rowOff>
    </xdr:to>
    <xdr:grpSp>
      <xdr:nvGrpSpPr>
        <xdr:cNvPr id="7178" name="グループ化 10"/>
        <xdr:cNvGrpSpPr>
          <a:grpSpLocks/>
        </xdr:cNvGrpSpPr>
      </xdr:nvGrpSpPr>
      <xdr:grpSpPr bwMode="auto">
        <a:xfrm>
          <a:off x="680357" y="7995557"/>
          <a:ext cx="3237139" cy="1059997"/>
          <a:chOff x="340099" y="5156777"/>
          <a:chExt cx="1578280" cy="909867"/>
        </a:xfrm>
      </xdr:grpSpPr>
      <xdr:sp macro="" textlink="">
        <xdr:nvSpPr>
          <xdr:cNvPr id="7179" name="AutoShape 7"/>
          <xdr:cNvSpPr>
            <a:spLocks/>
          </xdr:cNvSpPr>
        </xdr:nvSpPr>
        <xdr:spPr bwMode="auto">
          <a:xfrm rot="-5400000">
            <a:off x="909060" y="4600142"/>
            <a:ext cx="446521" cy="1559791"/>
          </a:xfrm>
          <a:prstGeom prst="leftBrace">
            <a:avLst>
              <a:gd name="adj1" fmla="val 33768"/>
              <a:gd name="adj2" fmla="val 50412"/>
            </a:avLst>
          </a:prstGeom>
          <a:noFill/>
          <a:ln w="9525">
            <a:solidFill>
              <a:srgbClr val="0000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340099" y="5639892"/>
            <a:ext cx="1578280" cy="42675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FF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</a:rPr>
              <a:t>必要数をご入力願います</a:t>
            </a:r>
          </a:p>
        </xdr:txBody>
      </xdr:sp>
    </xdr:grpSp>
    <xdr:clientData/>
  </xdr:twoCellAnchor>
  <xdr:twoCellAnchor>
    <xdr:from>
      <xdr:col>10</xdr:col>
      <xdr:colOff>647700</xdr:colOff>
      <xdr:row>26</xdr:row>
      <xdr:rowOff>190500</xdr:rowOff>
    </xdr:from>
    <xdr:to>
      <xdr:col>12</xdr:col>
      <xdr:colOff>285750</xdr:colOff>
      <xdr:row>27</xdr:row>
      <xdr:rowOff>285750</xdr:rowOff>
    </xdr:to>
    <xdr:sp macro="" textlink="">
      <xdr:nvSpPr>
        <xdr:cNvPr id="7181" name="AutoShape 3"/>
        <xdr:cNvSpPr>
          <a:spLocks/>
        </xdr:cNvSpPr>
      </xdr:nvSpPr>
      <xdr:spPr bwMode="auto">
        <a:xfrm>
          <a:off x="7572375" y="8439150"/>
          <a:ext cx="1762125" cy="400050"/>
        </a:xfrm>
        <a:prstGeom prst="borderCallout2">
          <a:avLst>
            <a:gd name="adj1" fmla="val 28569"/>
            <a:gd name="adj2" fmla="val -4324"/>
            <a:gd name="adj3" fmla="val 28569"/>
            <a:gd name="adj4" fmla="val -4324"/>
            <a:gd name="adj5" fmla="val -138097"/>
            <a:gd name="adj6" fmla="val -19458"/>
          </a:avLst>
        </a:prstGeom>
        <a:solidFill>
          <a:srgbClr val="FF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プルダウンで選択願います</a:t>
          </a:r>
        </a:p>
      </xdr:txBody>
    </xdr:sp>
    <xdr:clientData/>
  </xdr:twoCellAnchor>
  <xdr:twoCellAnchor>
    <xdr:from>
      <xdr:col>13</xdr:col>
      <xdr:colOff>361950</xdr:colOff>
      <xdr:row>26</xdr:row>
      <xdr:rowOff>209550</xdr:rowOff>
    </xdr:from>
    <xdr:to>
      <xdr:col>15</xdr:col>
      <xdr:colOff>504825</xdr:colOff>
      <xdr:row>28</xdr:row>
      <xdr:rowOff>152400</xdr:rowOff>
    </xdr:to>
    <xdr:sp macro="" textlink="">
      <xdr:nvSpPr>
        <xdr:cNvPr id="7182" name="AutoShape 3"/>
        <xdr:cNvSpPr>
          <a:spLocks/>
        </xdr:cNvSpPr>
      </xdr:nvSpPr>
      <xdr:spPr bwMode="auto">
        <a:xfrm>
          <a:off x="10744200" y="8458200"/>
          <a:ext cx="2733675" cy="552450"/>
        </a:xfrm>
        <a:prstGeom prst="borderCallout2">
          <a:avLst>
            <a:gd name="adj1" fmla="val 20690"/>
            <a:gd name="adj2" fmla="val -2787"/>
            <a:gd name="adj3" fmla="val 20690"/>
            <a:gd name="adj4" fmla="val -14634"/>
            <a:gd name="adj5" fmla="val -81032"/>
            <a:gd name="adj6" fmla="val -38676"/>
          </a:avLst>
        </a:prstGeom>
        <a:solidFill>
          <a:srgbClr val="FF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異なったフリガナが表示されている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場合は直接入力にてご変更願います</a:t>
          </a:r>
        </a:p>
      </xdr:txBody>
    </xdr:sp>
    <xdr:clientData/>
  </xdr:twoCellAnchor>
  <xdr:twoCellAnchor>
    <xdr:from>
      <xdr:col>15</xdr:col>
      <xdr:colOff>2743200</xdr:colOff>
      <xdr:row>26</xdr:row>
      <xdr:rowOff>238125</xdr:rowOff>
    </xdr:from>
    <xdr:to>
      <xdr:col>20</xdr:col>
      <xdr:colOff>47625</xdr:colOff>
      <xdr:row>28</xdr:row>
      <xdr:rowOff>28575</xdr:rowOff>
    </xdr:to>
    <xdr:sp macro="" textlink="">
      <xdr:nvSpPr>
        <xdr:cNvPr id="7183" name="AutoShape 3"/>
        <xdr:cNvSpPr>
          <a:spLocks/>
        </xdr:cNvSpPr>
      </xdr:nvSpPr>
      <xdr:spPr bwMode="auto">
        <a:xfrm>
          <a:off x="15716250" y="8486775"/>
          <a:ext cx="5019675" cy="400050"/>
        </a:xfrm>
        <a:prstGeom prst="borderCallout2">
          <a:avLst>
            <a:gd name="adj1" fmla="val 28569"/>
            <a:gd name="adj2" fmla="val -1792"/>
            <a:gd name="adj3" fmla="val 28569"/>
            <a:gd name="adj4" fmla="val -13870"/>
            <a:gd name="adj5" fmla="val -88097"/>
            <a:gd name="adj6" fmla="val -25949"/>
          </a:avLst>
        </a:prstGeom>
        <a:solidFill>
          <a:srgbClr val="FF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都道府県より入力願います</a:t>
          </a:r>
        </a:p>
      </xdr:txBody>
    </xdr:sp>
    <xdr:clientData/>
  </xdr:twoCellAnchor>
  <xdr:twoCellAnchor>
    <xdr:from>
      <xdr:col>21</xdr:col>
      <xdr:colOff>133350</xdr:colOff>
      <xdr:row>25</xdr:row>
      <xdr:rowOff>104775</xdr:rowOff>
    </xdr:from>
    <xdr:to>
      <xdr:col>23</xdr:col>
      <xdr:colOff>152400</xdr:colOff>
      <xdr:row>28</xdr:row>
      <xdr:rowOff>266700</xdr:rowOff>
    </xdr:to>
    <xdr:grpSp>
      <xdr:nvGrpSpPr>
        <xdr:cNvPr id="7185" name="Group 24"/>
        <xdr:cNvGrpSpPr>
          <a:grpSpLocks/>
        </xdr:cNvGrpSpPr>
      </xdr:nvGrpSpPr>
      <xdr:grpSpPr bwMode="auto">
        <a:xfrm>
          <a:off x="21795921" y="8024132"/>
          <a:ext cx="1828800" cy="1059997"/>
          <a:chOff x="1648" y="820"/>
          <a:chExt cx="186" cy="113"/>
        </a:xfrm>
      </xdr:grpSpPr>
      <xdr:cxnSp macro="">
        <xdr:nvCxnSpPr>
          <xdr:cNvPr id="7186" name="直線コネクタ 7"/>
          <xdr:cNvCxnSpPr>
            <a:cxnSpLocks noChangeShapeType="1"/>
          </xdr:cNvCxnSpPr>
        </xdr:nvCxnSpPr>
        <xdr:spPr bwMode="auto">
          <a:xfrm>
            <a:off x="1684" y="820"/>
            <a:ext cx="2" cy="99"/>
          </a:xfrm>
          <a:prstGeom prst="line">
            <a:avLst/>
          </a:prstGeom>
          <a:noFill/>
          <a:ln w="19050" algn="ctr">
            <a:solidFill>
              <a:srgbClr val="3333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6153" name="AutoShape 3"/>
          <xdr:cNvSpPr>
            <a:spLocks/>
          </xdr:cNvSpPr>
        </xdr:nvSpPr>
        <xdr:spPr bwMode="auto">
          <a:xfrm>
            <a:off x="1648" y="888"/>
            <a:ext cx="186" cy="45"/>
          </a:xfrm>
          <a:prstGeom prst="borderCallout2">
            <a:avLst>
              <a:gd name="adj1" fmla="val 26667"/>
              <a:gd name="adj2" fmla="val 104301"/>
              <a:gd name="adj3" fmla="val 26667"/>
              <a:gd name="adj4" fmla="val 109139"/>
              <a:gd name="adj5" fmla="val -164444"/>
              <a:gd name="adj6" fmla="val 121505"/>
            </a:avLst>
          </a:prstGeom>
          <a:solidFill>
            <a:srgbClr val="FFFFFF"/>
          </a:solidFill>
          <a:ln w="9525">
            <a:solidFill>
              <a:srgbClr val="0000FF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</a:rPr>
              <a:t>プルダウンで選択下さい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earch.post.japanpost.jp/zipcode/index.html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hatchi-leo.net/" TargetMode="External"/><Relationship Id="rId1" Type="http://schemas.openxmlformats.org/officeDocument/2006/relationships/hyperlink" Target="http://sneko2.kuronekoyamato.co.jp/sneko2/index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ost.japanpost.jp/zipcode/index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atchi-leo.net/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://sneko2.kuronekoyamato.co.jp/sneko2/index.html" TargetMode="External"/><Relationship Id="rId1" Type="http://schemas.openxmlformats.org/officeDocument/2006/relationships/hyperlink" Target="http://search.post.japanpost.jp/zipcode/index.html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FF00"/>
  </sheetPr>
  <dimension ref="A1:AR104"/>
  <sheetViews>
    <sheetView showGridLines="0" tabSelected="1" view="pageBreakPreview" zoomScale="55" zoomScaleNormal="65" zoomScaleSheetLayoutView="55" workbookViewId="0"/>
  </sheetViews>
  <sheetFormatPr defaultRowHeight="14.25" x14ac:dyDescent="0.15"/>
  <cols>
    <col min="1" max="1" width="3.875" customWidth="1"/>
    <col min="2" max="7" width="8.5" style="1" customWidth="1"/>
    <col min="8" max="9" width="12" style="1" customWidth="1"/>
    <col min="10" max="10" width="12" customWidth="1"/>
    <col min="11" max="11" width="10.375" customWidth="1"/>
    <col min="12" max="13" width="17.5" style="1" customWidth="1"/>
    <col min="14" max="14" width="18.25" style="1" customWidth="1"/>
    <col min="15" max="15" width="15.75" customWidth="1"/>
    <col min="16" max="16" width="38" customWidth="1"/>
    <col min="17" max="17" width="10" bestFit="1" customWidth="1"/>
    <col min="18" max="19" width="22.75" style="6" customWidth="1"/>
    <col min="20" max="20" width="7.75" style="6" customWidth="1"/>
    <col min="21" max="21" width="12.75" style="8" customWidth="1"/>
    <col min="22" max="22" width="10.25" style="8" customWidth="1"/>
    <col min="23" max="23" width="13.625" style="8" customWidth="1"/>
    <col min="24" max="24" width="10.25" style="8" customWidth="1"/>
    <col min="25" max="25" width="7.875" bestFit="1" customWidth="1"/>
    <col min="26" max="26" width="8.5" customWidth="1"/>
    <col min="27" max="27" width="9.125" customWidth="1"/>
    <col min="43" max="43" width="9" style="242"/>
  </cols>
  <sheetData>
    <row r="1" spans="1:43" ht="24.75" customHeight="1" x14ac:dyDescent="0.15">
      <c r="B1" s="220" t="s">
        <v>228</v>
      </c>
      <c r="C1" s="9"/>
      <c r="D1" s="9"/>
      <c r="E1" s="9"/>
      <c r="F1" s="9"/>
      <c r="G1" s="9"/>
      <c r="H1" s="9"/>
      <c r="I1" s="99" t="s">
        <v>94</v>
      </c>
      <c r="J1" s="305"/>
      <c r="K1" s="306"/>
      <c r="N1" s="148"/>
      <c r="O1" s="9"/>
      <c r="P1" s="202" t="s">
        <v>67</v>
      </c>
      <c r="R1" s="33" t="s">
        <v>123</v>
      </c>
      <c r="S1" s="184" t="s">
        <v>122</v>
      </c>
      <c r="T1" s="167"/>
      <c r="U1" s="33"/>
      <c r="V1" s="168"/>
      <c r="W1" s="16"/>
      <c r="X1" s="16"/>
      <c r="Y1" s="17"/>
      <c r="Z1" s="17"/>
      <c r="AB1" s="303" t="s">
        <v>238</v>
      </c>
      <c r="AC1" s="304"/>
    </row>
    <row r="2" spans="1:43" ht="24.75" customHeight="1" x14ac:dyDescent="0.15">
      <c r="B2" s="272" t="s">
        <v>66</v>
      </c>
      <c r="C2" s="272"/>
      <c r="D2" s="272"/>
      <c r="E2" s="273"/>
      <c r="F2" s="290"/>
      <c r="G2" s="277"/>
      <c r="H2" s="277"/>
      <c r="I2" s="277"/>
      <c r="J2" s="277"/>
      <c r="K2" s="278"/>
      <c r="N2" s="149"/>
      <c r="O2" s="153"/>
      <c r="P2" s="8"/>
      <c r="R2" s="33" t="s">
        <v>237</v>
      </c>
      <c r="S2" s="33"/>
      <c r="U2" s="33"/>
      <c r="W2" s="83"/>
      <c r="Y2" s="20"/>
      <c r="Z2" s="20"/>
      <c r="AB2" s="187" t="s">
        <v>124</v>
      </c>
      <c r="AC2" s="227">
        <v>4290</v>
      </c>
    </row>
    <row r="3" spans="1:43" ht="24" customHeight="1" x14ac:dyDescent="0.15">
      <c r="A3" s="97" t="s">
        <v>50</v>
      </c>
      <c r="B3" s="272" t="s">
        <v>48</v>
      </c>
      <c r="C3" s="272"/>
      <c r="D3" s="272"/>
      <c r="E3" s="273"/>
      <c r="F3" s="290"/>
      <c r="G3" s="277"/>
      <c r="H3" s="277"/>
      <c r="I3" s="277"/>
      <c r="J3" s="277"/>
      <c r="K3" s="278"/>
      <c r="N3" s="150"/>
      <c r="O3" s="81"/>
      <c r="P3" s="108"/>
      <c r="R3" s="33" t="s">
        <v>223</v>
      </c>
      <c r="S3" s="33"/>
      <c r="U3" s="33"/>
      <c r="W3" s="83"/>
      <c r="X3" s="10"/>
      <c r="Y3" s="23"/>
      <c r="Z3" s="23"/>
      <c r="AB3" s="187" t="s">
        <v>125</v>
      </c>
      <c r="AC3" s="227">
        <v>3410</v>
      </c>
    </row>
    <row r="4" spans="1:43" ht="24.75" customHeight="1" x14ac:dyDescent="0.2">
      <c r="A4" s="97" t="s">
        <v>50</v>
      </c>
      <c r="B4" s="272" t="s">
        <v>49</v>
      </c>
      <c r="C4" s="272"/>
      <c r="D4" s="272"/>
      <c r="E4" s="273"/>
      <c r="F4" s="290"/>
      <c r="G4" s="277"/>
      <c r="H4" s="277"/>
      <c r="I4" s="277"/>
      <c r="J4" s="277"/>
      <c r="K4" s="278"/>
      <c r="N4" s="150"/>
      <c r="O4" s="81"/>
      <c r="P4" s="203" t="s">
        <v>267</v>
      </c>
      <c r="R4" s="119" t="s">
        <v>177</v>
      </c>
      <c r="S4" s="201" t="s">
        <v>178</v>
      </c>
      <c r="T4" s="101"/>
      <c r="V4" s="157"/>
      <c r="W4" s="157"/>
      <c r="Y4" s="18"/>
      <c r="Z4" s="18"/>
      <c r="AB4" s="187" t="s">
        <v>180</v>
      </c>
      <c r="AC4" s="227">
        <v>3410</v>
      </c>
    </row>
    <row r="5" spans="1:43" ht="24.75" customHeight="1" x14ac:dyDescent="0.15">
      <c r="A5" s="97" t="s">
        <v>50</v>
      </c>
      <c r="B5" s="272" t="s">
        <v>113</v>
      </c>
      <c r="C5" s="272"/>
      <c r="D5" s="272"/>
      <c r="E5" s="273"/>
      <c r="F5" s="290"/>
      <c r="G5" s="277"/>
      <c r="H5" s="277"/>
      <c r="I5" s="277"/>
      <c r="J5" s="277"/>
      <c r="K5" s="278"/>
      <c r="N5" s="149"/>
      <c r="O5" s="81"/>
      <c r="P5" s="266" t="s">
        <v>39</v>
      </c>
      <c r="Q5" s="279"/>
      <c r="R5" s="158" t="s">
        <v>40</v>
      </c>
      <c r="S5" s="158" t="s">
        <v>41</v>
      </c>
      <c r="T5" s="266" t="s">
        <v>42</v>
      </c>
      <c r="U5" s="267"/>
      <c r="V5" s="268"/>
      <c r="W5" s="160"/>
      <c r="Y5" s="16"/>
      <c r="Z5" s="16"/>
      <c r="AB5" s="187" t="s">
        <v>126</v>
      </c>
      <c r="AC5" s="227">
        <v>3410</v>
      </c>
    </row>
    <row r="6" spans="1:43" ht="24.75" customHeight="1" x14ac:dyDescent="0.15">
      <c r="A6" s="97" t="s">
        <v>50</v>
      </c>
      <c r="B6" s="272" t="s">
        <v>190</v>
      </c>
      <c r="C6" s="272"/>
      <c r="D6" s="272"/>
      <c r="E6" s="273"/>
      <c r="F6" s="291"/>
      <c r="G6" s="292"/>
      <c r="H6" s="292"/>
      <c r="I6" s="292"/>
      <c r="J6" s="292"/>
      <c r="K6" s="293"/>
      <c r="N6" s="149"/>
      <c r="O6" s="81"/>
      <c r="P6" s="263" t="s">
        <v>170</v>
      </c>
      <c r="Q6" s="264"/>
      <c r="R6" s="186">
        <v>5104</v>
      </c>
      <c r="S6" s="159">
        <v>1804</v>
      </c>
      <c r="T6" s="269">
        <v>6908</v>
      </c>
      <c r="U6" s="270"/>
      <c r="V6" s="271"/>
      <c r="W6" s="161"/>
      <c r="Y6" s="18"/>
      <c r="Z6" s="18"/>
      <c r="AB6" s="187" t="s">
        <v>128</v>
      </c>
      <c r="AC6" s="227">
        <v>3080</v>
      </c>
    </row>
    <row r="7" spans="1:43" ht="24.75" customHeight="1" x14ac:dyDescent="0.15">
      <c r="A7" s="97" t="s">
        <v>50</v>
      </c>
      <c r="B7" s="272" t="s">
        <v>11</v>
      </c>
      <c r="C7" s="272"/>
      <c r="D7" s="272"/>
      <c r="E7" s="273"/>
      <c r="F7" s="276"/>
      <c r="G7" s="277"/>
      <c r="H7" s="277"/>
      <c r="I7" s="277"/>
      <c r="J7" s="277"/>
      <c r="K7" s="278"/>
      <c r="N7" s="149"/>
      <c r="O7" s="81"/>
      <c r="P7" s="263" t="s">
        <v>171</v>
      </c>
      <c r="Q7" s="264"/>
      <c r="R7" s="186">
        <v>3564</v>
      </c>
      <c r="S7" s="159">
        <v>1144</v>
      </c>
      <c r="T7" s="269">
        <v>4708</v>
      </c>
      <c r="U7" s="270"/>
      <c r="V7" s="271"/>
      <c r="W7" s="161"/>
      <c r="Y7" s="19"/>
      <c r="Z7" s="19"/>
      <c r="AB7" s="187" t="s">
        <v>127</v>
      </c>
      <c r="AC7" s="227">
        <v>3080</v>
      </c>
    </row>
    <row r="8" spans="1:43" ht="22.5" customHeight="1" x14ac:dyDescent="0.15">
      <c r="A8" s="97" t="s">
        <v>50</v>
      </c>
      <c r="B8" s="272" t="s">
        <v>6</v>
      </c>
      <c r="C8" s="274"/>
      <c r="D8" s="274"/>
      <c r="E8" s="275"/>
      <c r="F8" s="290"/>
      <c r="G8" s="277"/>
      <c r="H8" s="277"/>
      <c r="I8" s="277"/>
      <c r="J8" s="277"/>
      <c r="K8" s="278"/>
      <c r="N8" s="151"/>
      <c r="O8" s="81"/>
      <c r="P8" s="263" t="s">
        <v>186</v>
      </c>
      <c r="Q8" s="264"/>
      <c r="R8" s="186">
        <v>748</v>
      </c>
      <c r="S8" s="159">
        <v>220</v>
      </c>
      <c r="T8" s="269">
        <v>968</v>
      </c>
      <c r="U8" s="270"/>
      <c r="V8" s="271"/>
      <c r="W8" s="312" t="s">
        <v>85</v>
      </c>
      <c r="X8" s="313"/>
      <c r="Y8" s="19"/>
      <c r="Z8" s="19"/>
      <c r="AB8" s="187" t="s">
        <v>129</v>
      </c>
      <c r="AC8" s="227">
        <v>3080</v>
      </c>
    </row>
    <row r="9" spans="1:43" s="10" customFormat="1" ht="24.75" customHeight="1" x14ac:dyDescent="0.15">
      <c r="A9" s="97" t="s">
        <v>50</v>
      </c>
      <c r="B9" s="272" t="s">
        <v>7</v>
      </c>
      <c r="C9" s="286"/>
      <c r="D9" s="286"/>
      <c r="E9" s="287"/>
      <c r="F9" s="276"/>
      <c r="G9" s="267"/>
      <c r="H9" s="267"/>
      <c r="I9" s="267"/>
      <c r="J9" s="267"/>
      <c r="K9" s="268"/>
      <c r="N9" s="110"/>
      <c r="O9" s="14"/>
      <c r="P9" s="263" t="s">
        <v>230</v>
      </c>
      <c r="Q9" s="264"/>
      <c r="R9" s="186">
        <v>660</v>
      </c>
      <c r="S9" s="159">
        <v>220</v>
      </c>
      <c r="T9" s="269">
        <v>880</v>
      </c>
      <c r="U9" s="270"/>
      <c r="V9" s="271"/>
      <c r="W9" s="312"/>
      <c r="X9" s="313"/>
      <c r="Y9" s="22"/>
      <c r="Z9" s="22"/>
      <c r="AB9" s="187" t="s">
        <v>134</v>
      </c>
      <c r="AC9" s="227">
        <v>2640</v>
      </c>
      <c r="AK9" s="12"/>
      <c r="AQ9" s="243"/>
    </row>
    <row r="10" spans="1:43" s="10" customFormat="1" ht="24.75" customHeight="1" x14ac:dyDescent="0.15">
      <c r="A10" s="97" t="s">
        <v>50</v>
      </c>
      <c r="B10" s="272" t="s">
        <v>46</v>
      </c>
      <c r="C10" s="286"/>
      <c r="D10" s="286"/>
      <c r="E10" s="287"/>
      <c r="F10" s="290"/>
      <c r="G10" s="277"/>
      <c r="H10" s="278"/>
      <c r="I10" s="213"/>
      <c r="J10" s="172"/>
      <c r="K10" s="171"/>
      <c r="N10" s="110"/>
      <c r="O10" s="14"/>
      <c r="P10" s="263" t="s">
        <v>189</v>
      </c>
      <c r="Q10" s="264"/>
      <c r="R10" s="186">
        <v>3080</v>
      </c>
      <c r="S10" s="159">
        <v>550</v>
      </c>
      <c r="T10" s="269">
        <v>3630</v>
      </c>
      <c r="U10" s="270"/>
      <c r="V10" s="271"/>
      <c r="W10" s="212"/>
      <c r="X10" s="212"/>
      <c r="Y10" s="22"/>
      <c r="Z10" s="22"/>
      <c r="AB10" s="187" t="s">
        <v>135</v>
      </c>
      <c r="AC10" s="227">
        <v>2640</v>
      </c>
      <c r="AK10" s="12"/>
      <c r="AQ10" s="243"/>
    </row>
    <row r="11" spans="1:43" s="10" customFormat="1" ht="24.75" customHeight="1" x14ac:dyDescent="0.15">
      <c r="A11" s="97" t="s">
        <v>50</v>
      </c>
      <c r="B11" s="272" t="s">
        <v>225</v>
      </c>
      <c r="C11" s="274"/>
      <c r="D11" s="274"/>
      <c r="E11" s="275"/>
      <c r="F11" s="290"/>
      <c r="G11" s="267"/>
      <c r="H11" s="267"/>
      <c r="I11" s="267"/>
      <c r="J11" s="267"/>
      <c r="K11" s="268"/>
      <c r="L11" s="221"/>
      <c r="N11" s="110"/>
      <c r="O11" s="14"/>
      <c r="P11" s="307" t="s">
        <v>192</v>
      </c>
      <c r="Q11" s="308"/>
      <c r="R11" s="311">
        <v>3036</v>
      </c>
      <c r="S11" s="268"/>
      <c r="T11" s="309" t="s">
        <v>191</v>
      </c>
      <c r="U11" s="309"/>
      <c r="V11" s="310"/>
      <c r="W11" s="212"/>
      <c r="X11" s="212"/>
      <c r="Y11" s="22"/>
      <c r="Z11" s="22"/>
      <c r="AB11" s="187" t="s">
        <v>136</v>
      </c>
      <c r="AC11" s="227">
        <v>2640</v>
      </c>
      <c r="AK11" s="12"/>
      <c r="AQ11" s="243"/>
    </row>
    <row r="12" spans="1:43" s="10" customFormat="1" ht="24.75" customHeight="1" x14ac:dyDescent="0.2">
      <c r="B12" s="272" t="s">
        <v>226</v>
      </c>
      <c r="C12" s="274"/>
      <c r="D12" s="274"/>
      <c r="E12" s="275"/>
      <c r="F12" s="260"/>
      <c r="G12" s="261"/>
      <c r="H12" s="261"/>
      <c r="I12" s="261"/>
      <c r="J12" s="261"/>
      <c r="K12" s="262"/>
      <c r="L12" s="222"/>
      <c r="N12" s="149"/>
      <c r="O12" s="21"/>
      <c r="P12" s="199" t="s">
        <v>279</v>
      </c>
      <c r="R12" s="106"/>
      <c r="S12" s="106"/>
      <c r="T12" s="106"/>
      <c r="U12" s="106"/>
      <c r="V12" s="106"/>
      <c r="X12" s="185"/>
      <c r="AB12" s="187" t="s">
        <v>133</v>
      </c>
      <c r="AC12" s="227">
        <v>2640</v>
      </c>
      <c r="AQ12" s="243"/>
    </row>
    <row r="13" spans="1:43" s="10" customFormat="1" ht="24.75" customHeight="1" x14ac:dyDescent="0.2">
      <c r="A13" s="96"/>
      <c r="B13" s="272" t="s">
        <v>227</v>
      </c>
      <c r="C13" s="286"/>
      <c r="D13" s="286"/>
      <c r="E13" s="286"/>
      <c r="G13" s="208" t="s">
        <v>89</v>
      </c>
      <c r="H13" s="214" t="s">
        <v>91</v>
      </c>
      <c r="I13" s="209" t="s">
        <v>90</v>
      </c>
      <c r="J13" s="214" t="s">
        <v>92</v>
      </c>
      <c r="K13" s="215"/>
      <c r="N13" s="149"/>
      <c r="O13" s="29"/>
      <c r="P13" s="199" t="s">
        <v>280</v>
      </c>
      <c r="U13" s="15"/>
      <c r="V13" s="15"/>
      <c r="W13" s="185"/>
      <c r="X13" s="185"/>
      <c r="AB13" s="187" t="s">
        <v>132</v>
      </c>
      <c r="AC13" s="227">
        <v>2640</v>
      </c>
      <c r="AH13" s="11"/>
      <c r="AQ13" s="243"/>
    </row>
    <row r="14" spans="1:43" s="10" customFormat="1" ht="24.75" customHeight="1" x14ac:dyDescent="0.15">
      <c r="B14" s="240" t="s">
        <v>273</v>
      </c>
      <c r="N14" s="152"/>
      <c r="P14" s="257" t="s">
        <v>61</v>
      </c>
      <c r="R14" s="100"/>
      <c r="S14" s="100"/>
      <c r="T14" s="22"/>
      <c r="U14" s="15"/>
      <c r="V14" s="15"/>
      <c r="W14" s="15"/>
      <c r="X14" s="15"/>
      <c r="Y14" s="138"/>
      <c r="Z14" s="124"/>
      <c r="AB14" s="187" t="s">
        <v>130</v>
      </c>
      <c r="AC14" s="227">
        <v>2640</v>
      </c>
      <c r="AH14" s="11"/>
      <c r="AQ14" s="243"/>
    </row>
    <row r="15" spans="1:43" ht="20.25" customHeight="1" thickBot="1" x14ac:dyDescent="0.2">
      <c r="B15" s="241" t="s">
        <v>62</v>
      </c>
      <c r="C15"/>
      <c r="D15" s="30"/>
      <c r="E15" s="30"/>
      <c r="F15" s="30"/>
      <c r="G15" s="30"/>
      <c r="H15" s="30"/>
      <c r="I15" s="30"/>
      <c r="J15" s="25"/>
      <c r="K15" s="25"/>
      <c r="L15" s="31"/>
      <c r="M15" s="25"/>
      <c r="N15" s="25"/>
      <c r="O15" s="25"/>
      <c r="P15" s="258" t="s">
        <v>282</v>
      </c>
      <c r="R15" s="100"/>
      <c r="S15" s="100"/>
      <c r="T15" s="22"/>
      <c r="U15" s="15"/>
      <c r="V15" s="15"/>
      <c r="W15" s="15"/>
      <c r="X15" s="15"/>
      <c r="Y15" s="15"/>
      <c r="Z15" s="15"/>
      <c r="AB15" s="187" t="s">
        <v>131</v>
      </c>
      <c r="AC15" s="227">
        <v>2640</v>
      </c>
    </row>
    <row r="16" spans="1:43" s="10" customFormat="1" ht="20.25" customHeight="1" thickTop="1" x14ac:dyDescent="0.15">
      <c r="B16" s="280" t="s">
        <v>65</v>
      </c>
      <c r="C16" s="281"/>
      <c r="D16" s="281"/>
      <c r="E16" s="281"/>
      <c r="F16" s="281"/>
      <c r="G16" s="281"/>
      <c r="H16" s="281"/>
      <c r="I16" s="281"/>
      <c r="J16" s="281"/>
      <c r="K16" s="281"/>
      <c r="L16" s="282"/>
      <c r="M16" s="95"/>
      <c r="N16" s="95"/>
      <c r="O16" s="95"/>
      <c r="P16" s="257" t="s">
        <v>281</v>
      </c>
      <c r="R16" s="28"/>
      <c r="S16" s="28"/>
      <c r="T16" s="22"/>
      <c r="U16" s="15"/>
      <c r="V16" s="15"/>
      <c r="W16" s="15"/>
      <c r="X16" s="122"/>
      <c r="Y16" s="15"/>
      <c r="Z16" s="15"/>
      <c r="AB16" s="187" t="s">
        <v>181</v>
      </c>
      <c r="AC16" s="227">
        <v>2640</v>
      </c>
      <c r="AH16" s="11"/>
      <c r="AQ16" s="243"/>
    </row>
    <row r="17" spans="1:44" s="10" customFormat="1" ht="20.25" customHeight="1" thickBot="1" x14ac:dyDescent="0.2">
      <c r="B17" s="283"/>
      <c r="C17" s="284"/>
      <c r="D17" s="284"/>
      <c r="E17" s="284"/>
      <c r="F17" s="284"/>
      <c r="G17" s="284"/>
      <c r="H17" s="284"/>
      <c r="I17" s="284"/>
      <c r="J17" s="284"/>
      <c r="K17" s="284"/>
      <c r="L17" s="285"/>
      <c r="M17" s="95"/>
      <c r="N17" s="95"/>
      <c r="O17" s="95"/>
      <c r="P17" s="257" t="s">
        <v>236</v>
      </c>
      <c r="R17" s="6"/>
      <c r="S17" s="6"/>
      <c r="U17" s="22"/>
      <c r="V17" s="22"/>
      <c r="W17" s="22"/>
      <c r="X17" s="22"/>
      <c r="Y17" s="9"/>
      <c r="Z17" s="9"/>
      <c r="AB17" s="187" t="s">
        <v>182</v>
      </c>
      <c r="AC17" s="227">
        <v>2640</v>
      </c>
      <c r="AH17" s="11"/>
      <c r="AQ17" s="243"/>
    </row>
    <row r="18" spans="1:44" ht="27.75" customHeight="1" thickTop="1" x14ac:dyDescent="0.15">
      <c r="B18" s="288" t="s">
        <v>111</v>
      </c>
      <c r="C18" s="289"/>
      <c r="D18" s="265"/>
      <c r="E18" s="265"/>
      <c r="F18" s="265"/>
      <c r="G18" s="265"/>
      <c r="H18" s="265"/>
      <c r="I18" s="288" t="s">
        <v>179</v>
      </c>
      <c r="J18" s="297"/>
      <c r="K18" s="301"/>
      <c r="L18" s="301"/>
      <c r="M18" s="302"/>
      <c r="N18" s="302"/>
      <c r="O18" s="164" t="s">
        <v>110</v>
      </c>
      <c r="P18" s="165"/>
      <c r="Q18" s="193"/>
      <c r="R18" s="166" t="s">
        <v>112</v>
      </c>
      <c r="S18" s="330"/>
      <c r="T18" s="331"/>
      <c r="U18" s="331"/>
      <c r="V18" s="331"/>
      <c r="W18" s="331"/>
      <c r="X18" s="194"/>
      <c r="AB18" s="187" t="s">
        <v>183</v>
      </c>
      <c r="AC18" s="227">
        <v>2640</v>
      </c>
    </row>
    <row r="19" spans="1:44" ht="34.5" customHeight="1" x14ac:dyDescent="0.15">
      <c r="B19" s="259" t="s">
        <v>84</v>
      </c>
      <c r="C19" s="259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6"/>
      <c r="P19" s="188"/>
      <c r="W19" s="196"/>
      <c r="X19" s="195"/>
      <c r="AB19" s="187" t="s">
        <v>139</v>
      </c>
      <c r="AC19" s="227">
        <v>2640</v>
      </c>
    </row>
    <row r="20" spans="1:44" ht="33" customHeight="1" x14ac:dyDescent="0.15">
      <c r="C20" s="160"/>
      <c r="D20" s="204" t="s">
        <v>274</v>
      </c>
      <c r="E20" s="188"/>
      <c r="F20" s="204"/>
      <c r="G20" s="188"/>
      <c r="H20" s="197"/>
      <c r="I20" s="188"/>
      <c r="J20" s="188"/>
      <c r="K20" s="188"/>
      <c r="L20" s="188"/>
      <c r="M20" s="188"/>
      <c r="N20" s="188"/>
      <c r="O20" s="188"/>
      <c r="P20" s="188"/>
      <c r="R20" s="162" t="s">
        <v>169</v>
      </c>
      <c r="S20" s="298" t="s">
        <v>269</v>
      </c>
      <c r="T20" s="299"/>
      <c r="U20" s="299"/>
      <c r="V20" s="299"/>
      <c r="W20" s="300"/>
      <c r="X20" s="195"/>
      <c r="AB20" s="187" t="s">
        <v>137</v>
      </c>
      <c r="AC20" s="227">
        <v>2640</v>
      </c>
    </row>
    <row r="21" spans="1:44" ht="13.5" customHeight="1" x14ac:dyDescent="0.15">
      <c r="A21" s="107">
        <v>1</v>
      </c>
      <c r="B21" s="107">
        <v>2</v>
      </c>
      <c r="C21" s="107">
        <v>3</v>
      </c>
      <c r="D21" s="107">
        <v>4</v>
      </c>
      <c r="E21" s="107">
        <v>5</v>
      </c>
      <c r="F21" s="107">
        <v>6</v>
      </c>
      <c r="G21" s="107">
        <v>7</v>
      </c>
      <c r="H21" s="107">
        <v>8</v>
      </c>
      <c r="I21" s="107">
        <v>9</v>
      </c>
      <c r="J21" s="107">
        <v>10</v>
      </c>
      <c r="K21" s="107">
        <v>11</v>
      </c>
      <c r="L21" s="107">
        <v>12</v>
      </c>
      <c r="M21" s="107">
        <v>13</v>
      </c>
      <c r="N21" s="107">
        <v>14</v>
      </c>
      <c r="O21" s="107">
        <v>15</v>
      </c>
      <c r="P21" s="107">
        <v>16</v>
      </c>
      <c r="Q21" s="107">
        <v>17</v>
      </c>
      <c r="R21" s="107">
        <v>18</v>
      </c>
      <c r="S21" s="107">
        <v>19</v>
      </c>
      <c r="T21" s="107">
        <v>20</v>
      </c>
      <c r="U21" s="107">
        <v>21</v>
      </c>
      <c r="V21" s="107">
        <v>22</v>
      </c>
      <c r="W21" s="107">
        <v>23</v>
      </c>
      <c r="X21" s="107">
        <v>24</v>
      </c>
      <c r="Y21" s="107">
        <v>25</v>
      </c>
      <c r="Z21" s="107">
        <v>26</v>
      </c>
      <c r="AB21" s="187" t="s">
        <v>138</v>
      </c>
      <c r="AC21" s="227">
        <v>2640</v>
      </c>
    </row>
    <row r="22" spans="1:44" s="27" customFormat="1" ht="32.25" customHeight="1" x14ac:dyDescent="0.15">
      <c r="A22" s="314" t="s">
        <v>37</v>
      </c>
      <c r="B22" s="322" t="s">
        <v>51</v>
      </c>
      <c r="C22" s="277"/>
      <c r="D22" s="277"/>
      <c r="E22" s="277"/>
      <c r="F22" s="277"/>
      <c r="G22" s="278"/>
      <c r="H22" s="323" t="s">
        <v>220</v>
      </c>
      <c r="I22" s="323" t="s">
        <v>185</v>
      </c>
      <c r="J22" s="206" t="s">
        <v>167</v>
      </c>
      <c r="K22" s="318" t="s">
        <v>52</v>
      </c>
      <c r="L22" s="318" t="s">
        <v>53</v>
      </c>
      <c r="M22" s="318" t="s">
        <v>88</v>
      </c>
      <c r="N22" s="318" t="s">
        <v>73</v>
      </c>
      <c r="O22" s="316" t="s">
        <v>72</v>
      </c>
      <c r="P22" s="318" t="s">
        <v>168</v>
      </c>
      <c r="Q22" s="326" t="s">
        <v>166</v>
      </c>
      <c r="R22" s="320" t="s">
        <v>118</v>
      </c>
      <c r="S22" s="318" t="s">
        <v>119</v>
      </c>
      <c r="T22" s="318" t="s">
        <v>54</v>
      </c>
      <c r="U22" s="318" t="s">
        <v>55</v>
      </c>
      <c r="V22" s="318" t="s">
        <v>56</v>
      </c>
      <c r="W22" s="334" t="s">
        <v>57</v>
      </c>
      <c r="X22" s="336" t="s">
        <v>63</v>
      </c>
      <c r="Y22" s="332" t="s">
        <v>64</v>
      </c>
      <c r="Z22" s="328" t="s">
        <v>86</v>
      </c>
      <c r="AB22" s="187" t="s">
        <v>143</v>
      </c>
      <c r="AC22" s="227">
        <v>2640</v>
      </c>
      <c r="AQ22" s="244"/>
    </row>
    <row r="23" spans="1:44" s="27" customFormat="1" ht="32.25" customHeight="1" x14ac:dyDescent="0.15">
      <c r="A23" s="315"/>
      <c r="B23" s="112" t="s">
        <v>15</v>
      </c>
      <c r="C23" s="112" t="s">
        <v>16</v>
      </c>
      <c r="D23" s="113" t="s">
        <v>13</v>
      </c>
      <c r="E23" s="223" t="s">
        <v>229</v>
      </c>
      <c r="F23" s="113" t="s">
        <v>187</v>
      </c>
      <c r="G23" s="113" t="s">
        <v>188</v>
      </c>
      <c r="H23" s="324"/>
      <c r="I23" s="324"/>
      <c r="J23" s="207" t="s">
        <v>266</v>
      </c>
      <c r="K23" s="319"/>
      <c r="L23" s="319"/>
      <c r="M23" s="319"/>
      <c r="N23" s="319"/>
      <c r="O23" s="317"/>
      <c r="P23" s="325"/>
      <c r="Q23" s="327"/>
      <c r="R23" s="321"/>
      <c r="S23" s="319"/>
      <c r="T23" s="319"/>
      <c r="U23" s="319"/>
      <c r="V23" s="319"/>
      <c r="W23" s="335"/>
      <c r="X23" s="337"/>
      <c r="Y23" s="333"/>
      <c r="Z23" s="329"/>
      <c r="AB23" s="187" t="s">
        <v>140</v>
      </c>
      <c r="AC23" s="227">
        <v>2640</v>
      </c>
      <c r="AD23" s="27" t="s">
        <v>239</v>
      </c>
      <c r="AE23" s="27" t="s">
        <v>240</v>
      </c>
      <c r="AF23" s="27" t="s">
        <v>241</v>
      </c>
      <c r="AG23" s="27" t="s">
        <v>242</v>
      </c>
      <c r="AI23" s="27" t="s">
        <v>243</v>
      </c>
      <c r="AJ23" s="27" t="s">
        <v>244</v>
      </c>
      <c r="AK23" s="27" t="s">
        <v>245</v>
      </c>
      <c r="AL23" s="27" t="s">
        <v>246</v>
      </c>
      <c r="AM23" s="27" t="s">
        <v>247</v>
      </c>
      <c r="AN23" s="27" t="s">
        <v>248</v>
      </c>
      <c r="AP23"/>
      <c r="AQ23" s="242"/>
    </row>
    <row r="24" spans="1:44" s="34" customFormat="1" ht="24" customHeight="1" x14ac:dyDescent="0.15">
      <c r="A24" s="121" t="s">
        <v>93</v>
      </c>
      <c r="B24" s="114"/>
      <c r="C24" s="114"/>
      <c r="D24" s="114"/>
      <c r="E24" s="114"/>
      <c r="F24" s="114"/>
      <c r="G24" s="114"/>
      <c r="H24" s="169">
        <f t="shared" ref="H24:H35" si="0">SUM(AI24:AN24)</f>
        <v>0</v>
      </c>
      <c r="I24" s="169" t="str">
        <f t="shared" ref="I24:I35" si="1">IFERROR(INDEX(AC:AC,MATCH(Q24,AB:AB,0))*(B24+C24),"")</f>
        <v/>
      </c>
      <c r="J24" s="205">
        <f t="shared" ref="J24:J35" si="2">SUM(H24:I24)</f>
        <v>0</v>
      </c>
      <c r="K24" s="79"/>
      <c r="L24" s="155"/>
      <c r="M24" s="177">
        <f t="shared" ref="M24:M35" si="3">IF(L24="",0,PHONETIC(L24))</f>
        <v>0</v>
      </c>
      <c r="N24" s="143"/>
      <c r="O24" s="146"/>
      <c r="P24" s="189"/>
      <c r="Q24" s="192">
        <f t="shared" ref="Q24:Q35" si="4">IF(P24="",0,IF(MID($P24,4,1)="県",LEFT($P24,4),LEFT($P24,3)))</f>
        <v>0</v>
      </c>
      <c r="R24" s="143"/>
      <c r="S24" s="180">
        <f t="shared" ref="S24:S35" si="5">IF(R24="",0,PHONETIC(R24))</f>
        <v>0</v>
      </c>
      <c r="T24" s="102"/>
      <c r="U24" s="115"/>
      <c r="V24" s="76"/>
      <c r="W24" s="115"/>
      <c r="X24" s="254"/>
      <c r="Y24" s="103">
        <f t="shared" ref="Y24:Y35" si="6">IF(U24=0,0,DATEDIF(U24,W24,"m")+1-AG24)</f>
        <v>0</v>
      </c>
      <c r="Z24" s="224"/>
      <c r="AB24" s="187" t="s">
        <v>141</v>
      </c>
      <c r="AC24" s="227">
        <v>2640</v>
      </c>
      <c r="AD24" s="34">
        <f>IF(DAY(U24)=DAY(W24),1,0)</f>
        <v>1</v>
      </c>
      <c r="AE24" s="34">
        <f t="shared" ref="AE24:AE53" si="7">IF(EOMONTH(U24,0)=U24,1,0)</f>
        <v>0</v>
      </c>
      <c r="AF24" s="34">
        <f t="shared" ref="AF24:AF53" si="8">IF(DAY(U24) &lt; DAY(W24),1,0)</f>
        <v>0</v>
      </c>
      <c r="AG24" s="34">
        <f>IF(OR(AD24=1,AND(AE24=1,AF24=1)),1,0)</f>
        <v>1</v>
      </c>
      <c r="AI24" s="34" t="str">
        <f>IF($B24="","",B24*($R$6+$S$6*$Y24))</f>
        <v/>
      </c>
      <c r="AJ24" s="34" t="str">
        <f>IF($C24="","",C24*($R$7+$S$7*$Y24))</f>
        <v/>
      </c>
      <c r="AK24" s="34" t="str">
        <f>IF($D24="","",D24*($R$8+$S$8*$Y24))</f>
        <v/>
      </c>
      <c r="AL24" s="34" t="str">
        <f>IF($E24="","",E24*($R$9+$S$9*$Y24))</f>
        <v/>
      </c>
      <c r="AM24" s="34" t="str">
        <f>IF($F24="","",F24*($R$10+$S$10*$Y24))</f>
        <v/>
      </c>
      <c r="AN24" s="34" t="str">
        <f>IF(G24="","",G24*$R$11)</f>
        <v/>
      </c>
      <c r="AP24"/>
      <c r="AQ24" s="242"/>
    </row>
    <row r="25" spans="1:44" s="34" customFormat="1" ht="24" customHeight="1" x14ac:dyDescent="0.15">
      <c r="A25" s="121" t="s">
        <v>76</v>
      </c>
      <c r="B25" s="114"/>
      <c r="C25" s="114"/>
      <c r="D25" s="114"/>
      <c r="E25" s="114"/>
      <c r="F25" s="114"/>
      <c r="G25" s="114"/>
      <c r="H25" s="169">
        <f t="shared" si="0"/>
        <v>0</v>
      </c>
      <c r="I25" s="169" t="str">
        <f t="shared" si="1"/>
        <v/>
      </c>
      <c r="J25" s="205">
        <f t="shared" si="2"/>
        <v>0</v>
      </c>
      <c r="K25" s="79"/>
      <c r="L25" s="155"/>
      <c r="M25" s="177">
        <f t="shared" si="3"/>
        <v>0</v>
      </c>
      <c r="N25" s="143"/>
      <c r="O25" s="146"/>
      <c r="P25" s="189"/>
      <c r="Q25" s="192">
        <f t="shared" si="4"/>
        <v>0</v>
      </c>
      <c r="R25" s="143"/>
      <c r="S25" s="180">
        <f t="shared" si="5"/>
        <v>0</v>
      </c>
      <c r="T25" s="102"/>
      <c r="U25" s="115"/>
      <c r="V25" s="76"/>
      <c r="W25" s="115"/>
      <c r="X25" s="254"/>
      <c r="Y25" s="103">
        <f t="shared" si="6"/>
        <v>0</v>
      </c>
      <c r="Z25" s="224"/>
      <c r="AB25" s="187" t="s">
        <v>142</v>
      </c>
      <c r="AC25" s="227">
        <v>2640</v>
      </c>
      <c r="AD25" s="34">
        <f>IF(DAY(U25)=DAY(W25),1,0)</f>
        <v>1</v>
      </c>
      <c r="AE25" s="34">
        <f t="shared" si="7"/>
        <v>0</v>
      </c>
      <c r="AF25" s="34">
        <f t="shared" si="8"/>
        <v>0</v>
      </c>
      <c r="AG25" s="34">
        <f t="shared" ref="AG25:AG53" si="9">IF(OR(AD25=1,AND(AE25=1,AF25=1)),1,0)</f>
        <v>1</v>
      </c>
      <c r="AI25" s="34" t="str">
        <f t="shared" ref="AI25:AI53" si="10">IF($B25="","",B25*($R$6+$S$6*$Y25))</f>
        <v/>
      </c>
      <c r="AJ25" s="34" t="str">
        <f t="shared" ref="AJ25:AJ53" si="11">IF($C25="","",C25*($R$7+$S$7*$Y25))</f>
        <v/>
      </c>
      <c r="AK25" s="34" t="str">
        <f t="shared" ref="AK25:AK53" si="12">IF($D25="","",D25*($R$8+$S$8*$Y25))</f>
        <v/>
      </c>
      <c r="AL25" s="34" t="str">
        <f t="shared" ref="AL25:AL53" si="13">IF($E25="","",E25*($R$9+$S$9*$Y25))</f>
        <v/>
      </c>
      <c r="AM25" s="34" t="str">
        <f t="shared" ref="AM25:AM53" si="14">IF($F25="","",F25*($R$10+$S$10*$Y25))</f>
        <v/>
      </c>
      <c r="AN25" s="34" t="str">
        <f t="shared" ref="AN25:AN53" si="15">IF(G25="","",G25*$R$11)</f>
        <v/>
      </c>
      <c r="AP25" s="27"/>
      <c r="AQ25" s="244"/>
      <c r="AR25" s="27"/>
    </row>
    <row r="26" spans="1:44" s="34" customFormat="1" ht="24" customHeight="1" x14ac:dyDescent="0.15">
      <c r="A26" s="121" t="s">
        <v>77</v>
      </c>
      <c r="B26" s="114"/>
      <c r="C26" s="114"/>
      <c r="D26" s="114"/>
      <c r="E26" s="114"/>
      <c r="F26" s="114"/>
      <c r="G26" s="114"/>
      <c r="H26" s="169">
        <f t="shared" si="0"/>
        <v>0</v>
      </c>
      <c r="I26" s="169" t="str">
        <f t="shared" si="1"/>
        <v/>
      </c>
      <c r="J26" s="205">
        <f t="shared" si="2"/>
        <v>0</v>
      </c>
      <c r="K26" s="79"/>
      <c r="L26" s="155"/>
      <c r="M26" s="177">
        <f t="shared" si="3"/>
        <v>0</v>
      </c>
      <c r="N26" s="143"/>
      <c r="O26" s="146"/>
      <c r="P26" s="189"/>
      <c r="Q26" s="192">
        <f t="shared" si="4"/>
        <v>0</v>
      </c>
      <c r="R26" s="143"/>
      <c r="S26" s="180">
        <f t="shared" si="5"/>
        <v>0</v>
      </c>
      <c r="T26" s="102"/>
      <c r="U26" s="115"/>
      <c r="V26" s="76"/>
      <c r="W26" s="115"/>
      <c r="X26" s="254"/>
      <c r="Y26" s="103">
        <f t="shared" si="6"/>
        <v>0</v>
      </c>
      <c r="Z26" s="224"/>
      <c r="AB26" s="187" t="s">
        <v>146</v>
      </c>
      <c r="AC26" s="227">
        <v>2640</v>
      </c>
      <c r="AD26" s="34">
        <f t="shared" ref="AD26:AD53" si="16">IF(DAY(U26)=DAY(W26),1,0)</f>
        <v>1</v>
      </c>
      <c r="AE26" s="34">
        <f t="shared" si="7"/>
        <v>0</v>
      </c>
      <c r="AF26" s="34">
        <f t="shared" si="8"/>
        <v>0</v>
      </c>
      <c r="AG26" s="34">
        <f t="shared" si="9"/>
        <v>1</v>
      </c>
      <c r="AI26" s="34" t="str">
        <f t="shared" si="10"/>
        <v/>
      </c>
      <c r="AJ26" s="34" t="str">
        <f t="shared" si="11"/>
        <v/>
      </c>
      <c r="AK26" s="34" t="str">
        <f t="shared" si="12"/>
        <v/>
      </c>
      <c r="AL26" s="34" t="str">
        <f t="shared" si="13"/>
        <v/>
      </c>
      <c r="AM26" s="34" t="str">
        <f t="shared" si="14"/>
        <v/>
      </c>
      <c r="AN26" s="34" t="str">
        <f t="shared" si="15"/>
        <v/>
      </c>
      <c r="AQ26" s="245"/>
    </row>
    <row r="27" spans="1:44" s="34" customFormat="1" ht="24" customHeight="1" x14ac:dyDescent="0.15">
      <c r="A27" s="121" t="s">
        <v>78</v>
      </c>
      <c r="B27" s="114"/>
      <c r="C27" s="114"/>
      <c r="D27" s="114"/>
      <c r="E27" s="114"/>
      <c r="F27" s="114"/>
      <c r="G27" s="114"/>
      <c r="H27" s="169">
        <f t="shared" si="0"/>
        <v>0</v>
      </c>
      <c r="I27" s="169" t="str">
        <f t="shared" si="1"/>
        <v/>
      </c>
      <c r="J27" s="205">
        <f t="shared" si="2"/>
        <v>0</v>
      </c>
      <c r="K27" s="79"/>
      <c r="L27" s="155"/>
      <c r="M27" s="177">
        <f t="shared" si="3"/>
        <v>0</v>
      </c>
      <c r="N27" s="143"/>
      <c r="O27" s="146"/>
      <c r="P27" s="189"/>
      <c r="Q27" s="192">
        <f t="shared" si="4"/>
        <v>0</v>
      </c>
      <c r="R27" s="143"/>
      <c r="S27" s="180">
        <f t="shared" si="5"/>
        <v>0</v>
      </c>
      <c r="T27" s="102"/>
      <c r="U27" s="115"/>
      <c r="V27" s="76"/>
      <c r="W27" s="115"/>
      <c r="X27" s="254"/>
      <c r="Y27" s="103">
        <f t="shared" si="6"/>
        <v>0</v>
      </c>
      <c r="Z27" s="224"/>
      <c r="AB27" s="187" t="s">
        <v>145</v>
      </c>
      <c r="AC27" s="227">
        <v>2640</v>
      </c>
      <c r="AD27" s="34">
        <f t="shared" si="16"/>
        <v>1</v>
      </c>
      <c r="AE27" s="34">
        <f t="shared" si="7"/>
        <v>0</v>
      </c>
      <c r="AF27" s="34">
        <f t="shared" si="8"/>
        <v>0</v>
      </c>
      <c r="AG27" s="34">
        <f t="shared" si="9"/>
        <v>1</v>
      </c>
      <c r="AI27" s="34" t="str">
        <f t="shared" si="10"/>
        <v/>
      </c>
      <c r="AJ27" s="34" t="str">
        <f t="shared" si="11"/>
        <v/>
      </c>
      <c r="AK27" s="34" t="str">
        <f t="shared" si="12"/>
        <v/>
      </c>
      <c r="AL27" s="34" t="str">
        <f t="shared" si="13"/>
        <v/>
      </c>
      <c r="AM27" s="34" t="str">
        <f t="shared" si="14"/>
        <v/>
      </c>
      <c r="AN27" s="34" t="str">
        <f t="shared" si="15"/>
        <v/>
      </c>
      <c r="AQ27" s="245"/>
    </row>
    <row r="28" spans="1:44" s="34" customFormat="1" ht="24" customHeight="1" x14ac:dyDescent="0.15">
      <c r="A28" s="121" t="s">
        <v>79</v>
      </c>
      <c r="B28" s="114"/>
      <c r="C28" s="114"/>
      <c r="D28" s="114"/>
      <c r="E28" s="114"/>
      <c r="F28" s="114"/>
      <c r="G28" s="114"/>
      <c r="H28" s="169">
        <f t="shared" si="0"/>
        <v>0</v>
      </c>
      <c r="I28" s="169" t="str">
        <f t="shared" si="1"/>
        <v/>
      </c>
      <c r="J28" s="205">
        <f t="shared" si="2"/>
        <v>0</v>
      </c>
      <c r="K28" s="79"/>
      <c r="L28" s="155"/>
      <c r="M28" s="177">
        <f t="shared" si="3"/>
        <v>0</v>
      </c>
      <c r="N28" s="143"/>
      <c r="O28" s="146"/>
      <c r="P28" s="189"/>
      <c r="Q28" s="192">
        <f t="shared" si="4"/>
        <v>0</v>
      </c>
      <c r="R28" s="143"/>
      <c r="S28" s="180">
        <f t="shared" si="5"/>
        <v>0</v>
      </c>
      <c r="T28" s="102"/>
      <c r="U28" s="115"/>
      <c r="V28" s="76"/>
      <c r="W28" s="115"/>
      <c r="X28" s="254"/>
      <c r="Y28" s="103">
        <f t="shared" si="6"/>
        <v>0</v>
      </c>
      <c r="Z28" s="224"/>
      <c r="AB28" s="187" t="s">
        <v>144</v>
      </c>
      <c r="AC28" s="227">
        <v>2640</v>
      </c>
      <c r="AD28" s="34">
        <f t="shared" si="16"/>
        <v>1</v>
      </c>
      <c r="AE28" s="34">
        <f t="shared" si="7"/>
        <v>0</v>
      </c>
      <c r="AF28" s="34">
        <f t="shared" si="8"/>
        <v>0</v>
      </c>
      <c r="AG28" s="34">
        <f t="shared" si="9"/>
        <v>1</v>
      </c>
      <c r="AI28" s="34" t="str">
        <f t="shared" si="10"/>
        <v/>
      </c>
      <c r="AJ28" s="34" t="str">
        <f t="shared" si="11"/>
        <v/>
      </c>
      <c r="AK28" s="34" t="str">
        <f t="shared" si="12"/>
        <v/>
      </c>
      <c r="AL28" s="34" t="str">
        <f t="shared" si="13"/>
        <v/>
      </c>
      <c r="AM28" s="34" t="str">
        <f t="shared" si="14"/>
        <v/>
      </c>
      <c r="AN28" s="34" t="str">
        <f t="shared" si="15"/>
        <v/>
      </c>
      <c r="AQ28" s="245"/>
    </row>
    <row r="29" spans="1:44" s="34" customFormat="1" ht="24" customHeight="1" x14ac:dyDescent="0.15">
      <c r="A29" s="121" t="s">
        <v>80</v>
      </c>
      <c r="B29" s="114"/>
      <c r="C29" s="114"/>
      <c r="D29" s="114"/>
      <c r="E29" s="114"/>
      <c r="F29" s="114"/>
      <c r="G29" s="114"/>
      <c r="H29" s="169">
        <f t="shared" si="0"/>
        <v>0</v>
      </c>
      <c r="I29" s="169" t="str">
        <f t="shared" si="1"/>
        <v/>
      </c>
      <c r="J29" s="205">
        <f t="shared" si="2"/>
        <v>0</v>
      </c>
      <c r="K29" s="79"/>
      <c r="L29" s="155"/>
      <c r="M29" s="177">
        <f t="shared" si="3"/>
        <v>0</v>
      </c>
      <c r="N29" s="143"/>
      <c r="O29" s="146"/>
      <c r="P29" s="189"/>
      <c r="Q29" s="192">
        <f t="shared" si="4"/>
        <v>0</v>
      </c>
      <c r="R29" s="143"/>
      <c r="S29" s="180">
        <f t="shared" si="5"/>
        <v>0</v>
      </c>
      <c r="T29" s="78"/>
      <c r="U29" s="115"/>
      <c r="V29" s="76"/>
      <c r="W29" s="115"/>
      <c r="X29" s="254"/>
      <c r="Y29" s="103">
        <f t="shared" si="6"/>
        <v>0</v>
      </c>
      <c r="Z29" s="224"/>
      <c r="AB29" s="187" t="s">
        <v>149</v>
      </c>
      <c r="AC29" s="227">
        <v>2640</v>
      </c>
      <c r="AD29" s="34">
        <f t="shared" si="16"/>
        <v>1</v>
      </c>
      <c r="AE29" s="34">
        <f t="shared" si="7"/>
        <v>0</v>
      </c>
      <c r="AF29" s="34">
        <f t="shared" si="8"/>
        <v>0</v>
      </c>
      <c r="AG29" s="34">
        <f t="shared" si="9"/>
        <v>1</v>
      </c>
      <c r="AI29" s="34" t="str">
        <f t="shared" si="10"/>
        <v/>
      </c>
      <c r="AJ29" s="34" t="str">
        <f t="shared" si="11"/>
        <v/>
      </c>
      <c r="AK29" s="34" t="str">
        <f t="shared" si="12"/>
        <v/>
      </c>
      <c r="AL29" s="34" t="str">
        <f t="shared" si="13"/>
        <v/>
      </c>
      <c r="AM29" s="34" t="str">
        <f t="shared" si="14"/>
        <v/>
      </c>
      <c r="AN29" s="34" t="str">
        <f t="shared" si="15"/>
        <v/>
      </c>
      <c r="AQ29" s="245"/>
    </row>
    <row r="30" spans="1:44" s="34" customFormat="1" ht="24" customHeight="1" x14ac:dyDescent="0.15">
      <c r="A30" s="121" t="s">
        <v>81</v>
      </c>
      <c r="B30" s="114"/>
      <c r="C30" s="114"/>
      <c r="D30" s="114"/>
      <c r="E30" s="114"/>
      <c r="F30" s="114"/>
      <c r="G30" s="114"/>
      <c r="H30" s="169">
        <f t="shared" si="0"/>
        <v>0</v>
      </c>
      <c r="I30" s="169" t="str">
        <f t="shared" si="1"/>
        <v/>
      </c>
      <c r="J30" s="205">
        <f t="shared" si="2"/>
        <v>0</v>
      </c>
      <c r="K30" s="79"/>
      <c r="L30" s="155"/>
      <c r="M30" s="177">
        <f t="shared" si="3"/>
        <v>0</v>
      </c>
      <c r="N30" s="143"/>
      <c r="O30" s="146"/>
      <c r="P30" s="189"/>
      <c r="Q30" s="192">
        <f t="shared" si="4"/>
        <v>0</v>
      </c>
      <c r="R30" s="143"/>
      <c r="S30" s="180">
        <f t="shared" si="5"/>
        <v>0</v>
      </c>
      <c r="T30" s="78"/>
      <c r="U30" s="115"/>
      <c r="V30" s="76"/>
      <c r="W30" s="115"/>
      <c r="X30" s="254"/>
      <c r="Y30" s="103">
        <f t="shared" si="6"/>
        <v>0</v>
      </c>
      <c r="Z30" s="224"/>
      <c r="AB30" s="187" t="s">
        <v>147</v>
      </c>
      <c r="AC30" s="227">
        <v>2640</v>
      </c>
      <c r="AD30" s="34">
        <f t="shared" si="16"/>
        <v>1</v>
      </c>
      <c r="AE30" s="34">
        <f t="shared" si="7"/>
        <v>0</v>
      </c>
      <c r="AF30" s="34">
        <f t="shared" si="8"/>
        <v>0</v>
      </c>
      <c r="AG30" s="34">
        <f t="shared" si="9"/>
        <v>1</v>
      </c>
      <c r="AI30" s="34" t="str">
        <f t="shared" si="10"/>
        <v/>
      </c>
      <c r="AJ30" s="34" t="str">
        <f t="shared" si="11"/>
        <v/>
      </c>
      <c r="AK30" s="34" t="str">
        <f t="shared" si="12"/>
        <v/>
      </c>
      <c r="AL30" s="34" t="str">
        <f t="shared" si="13"/>
        <v/>
      </c>
      <c r="AM30" s="34" t="str">
        <f t="shared" si="14"/>
        <v/>
      </c>
      <c r="AN30" s="34" t="str">
        <f t="shared" si="15"/>
        <v/>
      </c>
      <c r="AQ30" s="245"/>
    </row>
    <row r="31" spans="1:44" s="34" customFormat="1" ht="24" customHeight="1" x14ac:dyDescent="0.15">
      <c r="A31" s="121" t="s">
        <v>82</v>
      </c>
      <c r="B31" s="114"/>
      <c r="C31" s="114"/>
      <c r="D31" s="114"/>
      <c r="E31" s="114"/>
      <c r="F31" s="114"/>
      <c r="G31" s="114"/>
      <c r="H31" s="169">
        <f t="shared" si="0"/>
        <v>0</v>
      </c>
      <c r="I31" s="169" t="str">
        <f t="shared" si="1"/>
        <v/>
      </c>
      <c r="J31" s="205">
        <f t="shared" si="2"/>
        <v>0</v>
      </c>
      <c r="K31" s="79"/>
      <c r="L31" s="155"/>
      <c r="M31" s="177">
        <f t="shared" si="3"/>
        <v>0</v>
      </c>
      <c r="N31" s="143"/>
      <c r="O31" s="146"/>
      <c r="P31" s="189"/>
      <c r="Q31" s="192">
        <f t="shared" si="4"/>
        <v>0</v>
      </c>
      <c r="R31" s="143"/>
      <c r="S31" s="180">
        <f t="shared" si="5"/>
        <v>0</v>
      </c>
      <c r="T31" s="102"/>
      <c r="U31" s="115"/>
      <c r="V31" s="76"/>
      <c r="W31" s="115"/>
      <c r="X31" s="254"/>
      <c r="Y31" s="103">
        <f t="shared" si="6"/>
        <v>0</v>
      </c>
      <c r="Z31" s="224"/>
      <c r="AB31" s="187" t="s">
        <v>148</v>
      </c>
      <c r="AC31" s="227">
        <v>2640</v>
      </c>
      <c r="AD31" s="34">
        <f t="shared" si="16"/>
        <v>1</v>
      </c>
      <c r="AE31" s="34">
        <f t="shared" si="7"/>
        <v>0</v>
      </c>
      <c r="AF31" s="34">
        <f t="shared" si="8"/>
        <v>0</v>
      </c>
      <c r="AG31" s="34">
        <f t="shared" si="9"/>
        <v>1</v>
      </c>
      <c r="AI31" s="34" t="str">
        <f t="shared" si="10"/>
        <v/>
      </c>
      <c r="AJ31" s="34" t="str">
        <f t="shared" si="11"/>
        <v/>
      </c>
      <c r="AK31" s="34" t="str">
        <f t="shared" si="12"/>
        <v/>
      </c>
      <c r="AL31" s="34" t="str">
        <f t="shared" si="13"/>
        <v/>
      </c>
      <c r="AM31" s="34" t="str">
        <f t="shared" si="14"/>
        <v/>
      </c>
      <c r="AN31" s="34" t="str">
        <f t="shared" si="15"/>
        <v/>
      </c>
      <c r="AQ31" s="245"/>
    </row>
    <row r="32" spans="1:44" s="34" customFormat="1" ht="24" customHeight="1" x14ac:dyDescent="0.15">
      <c r="A32" s="121" t="s">
        <v>83</v>
      </c>
      <c r="B32" s="114"/>
      <c r="C32" s="114"/>
      <c r="D32" s="114"/>
      <c r="E32" s="114"/>
      <c r="F32" s="114"/>
      <c r="G32" s="114"/>
      <c r="H32" s="169">
        <f t="shared" si="0"/>
        <v>0</v>
      </c>
      <c r="I32" s="169" t="str">
        <f t="shared" si="1"/>
        <v/>
      </c>
      <c r="J32" s="205">
        <f t="shared" si="2"/>
        <v>0</v>
      </c>
      <c r="K32" s="79"/>
      <c r="L32" s="155"/>
      <c r="M32" s="177">
        <f t="shared" si="3"/>
        <v>0</v>
      </c>
      <c r="N32" s="143"/>
      <c r="O32" s="146"/>
      <c r="P32" s="189"/>
      <c r="Q32" s="192">
        <f t="shared" si="4"/>
        <v>0</v>
      </c>
      <c r="R32" s="143"/>
      <c r="S32" s="180">
        <f t="shared" si="5"/>
        <v>0</v>
      </c>
      <c r="T32" s="102"/>
      <c r="U32" s="115"/>
      <c r="V32" s="76"/>
      <c r="W32" s="115"/>
      <c r="X32" s="254"/>
      <c r="Y32" s="103">
        <f t="shared" si="6"/>
        <v>0</v>
      </c>
      <c r="Z32" s="224"/>
      <c r="AB32" s="187" t="s">
        <v>153</v>
      </c>
      <c r="AC32" s="227">
        <v>3080</v>
      </c>
      <c r="AD32" s="34">
        <f t="shared" si="16"/>
        <v>1</v>
      </c>
      <c r="AE32" s="34">
        <f t="shared" si="7"/>
        <v>0</v>
      </c>
      <c r="AF32" s="34">
        <f t="shared" si="8"/>
        <v>0</v>
      </c>
      <c r="AG32" s="34">
        <f t="shared" si="9"/>
        <v>1</v>
      </c>
      <c r="AI32" s="34" t="str">
        <f t="shared" si="10"/>
        <v/>
      </c>
      <c r="AJ32" s="34" t="str">
        <f t="shared" si="11"/>
        <v/>
      </c>
      <c r="AK32" s="34" t="str">
        <f t="shared" si="12"/>
        <v/>
      </c>
      <c r="AL32" s="34" t="str">
        <f t="shared" si="13"/>
        <v/>
      </c>
      <c r="AM32" s="34" t="str">
        <f t="shared" si="14"/>
        <v/>
      </c>
      <c r="AN32" s="34" t="str">
        <f t="shared" si="15"/>
        <v/>
      </c>
      <c r="AQ32" s="245"/>
    </row>
    <row r="33" spans="1:43" s="34" customFormat="1" ht="24" customHeight="1" x14ac:dyDescent="0.15">
      <c r="A33" s="121" t="s">
        <v>75</v>
      </c>
      <c r="B33" s="114"/>
      <c r="C33" s="114"/>
      <c r="D33" s="114"/>
      <c r="E33" s="114"/>
      <c r="F33" s="114"/>
      <c r="G33" s="114"/>
      <c r="H33" s="169">
        <f t="shared" si="0"/>
        <v>0</v>
      </c>
      <c r="I33" s="169" t="str">
        <f t="shared" si="1"/>
        <v/>
      </c>
      <c r="J33" s="205">
        <f t="shared" si="2"/>
        <v>0</v>
      </c>
      <c r="K33" s="79"/>
      <c r="L33" s="155"/>
      <c r="M33" s="177">
        <f t="shared" si="3"/>
        <v>0</v>
      </c>
      <c r="N33" s="143"/>
      <c r="O33" s="146"/>
      <c r="P33" s="189"/>
      <c r="Q33" s="192">
        <f t="shared" si="4"/>
        <v>0</v>
      </c>
      <c r="R33" s="143"/>
      <c r="S33" s="180">
        <f t="shared" si="5"/>
        <v>0</v>
      </c>
      <c r="T33" s="78"/>
      <c r="U33" s="115"/>
      <c r="V33" s="76"/>
      <c r="W33" s="115"/>
      <c r="X33" s="254"/>
      <c r="Y33" s="103">
        <f t="shared" si="6"/>
        <v>0</v>
      </c>
      <c r="Z33" s="224"/>
      <c r="AB33" s="187" t="s">
        <v>184</v>
      </c>
      <c r="AC33" s="227">
        <v>3080</v>
      </c>
      <c r="AD33" s="34">
        <f t="shared" si="16"/>
        <v>1</v>
      </c>
      <c r="AE33" s="34">
        <f t="shared" si="7"/>
        <v>0</v>
      </c>
      <c r="AF33" s="34">
        <f t="shared" si="8"/>
        <v>0</v>
      </c>
      <c r="AG33" s="34">
        <f t="shared" si="9"/>
        <v>1</v>
      </c>
      <c r="AI33" s="34" t="str">
        <f t="shared" si="10"/>
        <v/>
      </c>
      <c r="AJ33" s="34" t="str">
        <f t="shared" si="11"/>
        <v/>
      </c>
      <c r="AK33" s="34" t="str">
        <f t="shared" si="12"/>
        <v/>
      </c>
      <c r="AL33" s="34" t="str">
        <f t="shared" si="13"/>
        <v/>
      </c>
      <c r="AM33" s="34" t="str">
        <f t="shared" si="14"/>
        <v/>
      </c>
      <c r="AN33" s="34" t="str">
        <f t="shared" si="15"/>
        <v/>
      </c>
      <c r="AQ33" s="245"/>
    </row>
    <row r="34" spans="1:43" s="34" customFormat="1" ht="24" customHeight="1" x14ac:dyDescent="0.15">
      <c r="A34" s="121" t="s">
        <v>95</v>
      </c>
      <c r="B34" s="114"/>
      <c r="C34" s="114"/>
      <c r="D34" s="114"/>
      <c r="E34" s="114"/>
      <c r="F34" s="114"/>
      <c r="G34" s="114"/>
      <c r="H34" s="169">
        <f t="shared" si="0"/>
        <v>0</v>
      </c>
      <c r="I34" s="169" t="str">
        <f t="shared" si="1"/>
        <v/>
      </c>
      <c r="J34" s="205">
        <f t="shared" si="2"/>
        <v>0</v>
      </c>
      <c r="K34" s="79"/>
      <c r="L34" s="155"/>
      <c r="M34" s="177">
        <f t="shared" si="3"/>
        <v>0</v>
      </c>
      <c r="N34" s="143"/>
      <c r="O34" s="146"/>
      <c r="P34" s="189"/>
      <c r="Q34" s="192">
        <f t="shared" si="4"/>
        <v>0</v>
      </c>
      <c r="R34" s="143"/>
      <c r="S34" s="180">
        <f t="shared" si="5"/>
        <v>0</v>
      </c>
      <c r="T34" s="78"/>
      <c r="U34" s="115"/>
      <c r="V34" s="76"/>
      <c r="W34" s="115"/>
      <c r="X34" s="254"/>
      <c r="Y34" s="103">
        <f t="shared" si="6"/>
        <v>0</v>
      </c>
      <c r="Z34" s="224"/>
      <c r="AB34" s="187" t="s">
        <v>150</v>
      </c>
      <c r="AC34" s="227">
        <v>3080</v>
      </c>
      <c r="AD34" s="34">
        <f t="shared" si="16"/>
        <v>1</v>
      </c>
      <c r="AE34" s="34">
        <f t="shared" si="7"/>
        <v>0</v>
      </c>
      <c r="AF34" s="34">
        <f t="shared" si="8"/>
        <v>0</v>
      </c>
      <c r="AG34" s="34">
        <f t="shared" si="9"/>
        <v>1</v>
      </c>
      <c r="AI34" s="34" t="str">
        <f t="shared" si="10"/>
        <v/>
      </c>
      <c r="AJ34" s="34" t="str">
        <f t="shared" si="11"/>
        <v/>
      </c>
      <c r="AK34" s="34" t="str">
        <f t="shared" si="12"/>
        <v/>
      </c>
      <c r="AL34" s="34" t="str">
        <f t="shared" si="13"/>
        <v/>
      </c>
      <c r="AM34" s="34" t="str">
        <f t="shared" si="14"/>
        <v/>
      </c>
      <c r="AN34" s="34" t="str">
        <f t="shared" si="15"/>
        <v/>
      </c>
      <c r="AQ34" s="245"/>
    </row>
    <row r="35" spans="1:43" s="34" customFormat="1" ht="24" customHeight="1" x14ac:dyDescent="0.15">
      <c r="A35" s="121" t="s">
        <v>96</v>
      </c>
      <c r="B35" s="114"/>
      <c r="C35" s="114"/>
      <c r="D35" s="114"/>
      <c r="E35" s="114"/>
      <c r="F35" s="114"/>
      <c r="G35" s="114"/>
      <c r="H35" s="169">
        <f t="shared" si="0"/>
        <v>0</v>
      </c>
      <c r="I35" s="169" t="str">
        <f t="shared" si="1"/>
        <v/>
      </c>
      <c r="J35" s="205">
        <f t="shared" si="2"/>
        <v>0</v>
      </c>
      <c r="K35" s="79"/>
      <c r="L35" s="155"/>
      <c r="M35" s="177">
        <f t="shared" si="3"/>
        <v>0</v>
      </c>
      <c r="N35" s="143"/>
      <c r="O35" s="146"/>
      <c r="P35" s="189"/>
      <c r="Q35" s="192">
        <f t="shared" si="4"/>
        <v>0</v>
      </c>
      <c r="R35" s="143"/>
      <c r="S35" s="180">
        <f t="shared" si="5"/>
        <v>0</v>
      </c>
      <c r="T35" s="102"/>
      <c r="U35" s="115"/>
      <c r="V35" s="76"/>
      <c r="W35" s="115"/>
      <c r="X35" s="254"/>
      <c r="Y35" s="103">
        <f t="shared" si="6"/>
        <v>0</v>
      </c>
      <c r="Z35" s="224"/>
      <c r="AB35" s="187" t="s">
        <v>151</v>
      </c>
      <c r="AC35" s="227">
        <v>3080</v>
      </c>
      <c r="AD35" s="34">
        <f t="shared" si="16"/>
        <v>1</v>
      </c>
      <c r="AE35" s="34">
        <f t="shared" si="7"/>
        <v>0</v>
      </c>
      <c r="AF35" s="34">
        <f t="shared" si="8"/>
        <v>0</v>
      </c>
      <c r="AG35" s="34">
        <f t="shared" si="9"/>
        <v>1</v>
      </c>
      <c r="AI35" s="34" t="str">
        <f t="shared" si="10"/>
        <v/>
      </c>
      <c r="AJ35" s="34" t="str">
        <f t="shared" si="11"/>
        <v/>
      </c>
      <c r="AK35" s="34" t="str">
        <f t="shared" si="12"/>
        <v/>
      </c>
      <c r="AL35" s="34" t="str">
        <f t="shared" si="13"/>
        <v/>
      </c>
      <c r="AM35" s="34" t="str">
        <f t="shared" si="14"/>
        <v/>
      </c>
      <c r="AN35" s="34" t="str">
        <f t="shared" si="15"/>
        <v/>
      </c>
      <c r="AQ35" s="245"/>
    </row>
    <row r="36" spans="1:43" s="34" customFormat="1" ht="24" customHeight="1" x14ac:dyDescent="0.15">
      <c r="A36" s="121" t="s">
        <v>97</v>
      </c>
      <c r="B36" s="114"/>
      <c r="C36" s="114"/>
      <c r="D36" s="114"/>
      <c r="E36" s="114"/>
      <c r="F36" s="114"/>
      <c r="G36" s="114"/>
      <c r="H36" s="169">
        <f t="shared" ref="H36:H53" si="17">SUM(AI36:AN36)</f>
        <v>0</v>
      </c>
      <c r="I36" s="169" t="str">
        <f t="shared" ref="I36:I53" si="18">IFERROR(INDEX(AC:AC,MATCH(Q36,AB:AB,0))*(B36+C36),"")</f>
        <v/>
      </c>
      <c r="J36" s="205">
        <f t="shared" ref="J36:J48" si="19">SUM(H36:I36)</f>
        <v>0</v>
      </c>
      <c r="K36" s="79"/>
      <c r="L36" s="155"/>
      <c r="M36" s="177">
        <f t="shared" ref="M36:M48" si="20">IF(L36="",0,PHONETIC(L36))</f>
        <v>0</v>
      </c>
      <c r="N36" s="143"/>
      <c r="O36" s="146"/>
      <c r="P36" s="189"/>
      <c r="Q36" s="192">
        <f t="shared" ref="Q36:Q48" si="21">IF(P36="",0,IF(MID($P36,4,1)="県",LEFT($P36,4),LEFT($P36,3)))</f>
        <v>0</v>
      </c>
      <c r="R36" s="143"/>
      <c r="S36" s="180">
        <f t="shared" ref="S36:S48" si="22">IF(R36="",0,PHONETIC(R36))</f>
        <v>0</v>
      </c>
      <c r="T36" s="102"/>
      <c r="U36" s="115"/>
      <c r="V36" s="76"/>
      <c r="W36" s="115"/>
      <c r="X36" s="254"/>
      <c r="Y36" s="103">
        <f t="shared" ref="Y36:Y53" si="23">IF(U36=0,0,DATEDIF(U36,W36,"m")+1-AG36)</f>
        <v>0</v>
      </c>
      <c r="Z36" s="224"/>
      <c r="AB36" s="187" t="s">
        <v>152</v>
      </c>
      <c r="AC36" s="227">
        <v>3080</v>
      </c>
      <c r="AD36" s="34">
        <f t="shared" si="16"/>
        <v>1</v>
      </c>
      <c r="AE36" s="34">
        <f t="shared" si="7"/>
        <v>0</v>
      </c>
      <c r="AF36" s="34">
        <f t="shared" si="8"/>
        <v>0</v>
      </c>
      <c r="AG36" s="34">
        <f t="shared" si="9"/>
        <v>1</v>
      </c>
      <c r="AI36" s="34" t="str">
        <f t="shared" si="10"/>
        <v/>
      </c>
      <c r="AJ36" s="34" t="str">
        <f t="shared" si="11"/>
        <v/>
      </c>
      <c r="AK36" s="34" t="str">
        <f t="shared" si="12"/>
        <v/>
      </c>
      <c r="AL36" s="34" t="str">
        <f t="shared" si="13"/>
        <v/>
      </c>
      <c r="AM36" s="34" t="str">
        <f t="shared" si="14"/>
        <v/>
      </c>
      <c r="AN36" s="34" t="str">
        <f t="shared" si="15"/>
        <v/>
      </c>
      <c r="AQ36" s="245"/>
    </row>
    <row r="37" spans="1:43" s="34" customFormat="1" ht="24" customHeight="1" x14ac:dyDescent="0.15">
      <c r="A37" s="121" t="s">
        <v>98</v>
      </c>
      <c r="B37" s="114"/>
      <c r="C37" s="114"/>
      <c r="D37" s="114"/>
      <c r="E37" s="114"/>
      <c r="F37" s="114"/>
      <c r="G37" s="114"/>
      <c r="H37" s="169">
        <f t="shared" si="17"/>
        <v>0</v>
      </c>
      <c r="I37" s="169" t="str">
        <f t="shared" si="18"/>
        <v/>
      </c>
      <c r="J37" s="205">
        <f t="shared" si="19"/>
        <v>0</v>
      </c>
      <c r="K37" s="79"/>
      <c r="L37" s="155"/>
      <c r="M37" s="177">
        <f t="shared" si="20"/>
        <v>0</v>
      </c>
      <c r="N37" s="143"/>
      <c r="O37" s="146"/>
      <c r="P37" s="189"/>
      <c r="Q37" s="192">
        <f t="shared" si="21"/>
        <v>0</v>
      </c>
      <c r="R37" s="143"/>
      <c r="S37" s="180">
        <f t="shared" si="22"/>
        <v>0</v>
      </c>
      <c r="T37" s="102"/>
      <c r="U37" s="115"/>
      <c r="V37" s="76"/>
      <c r="W37" s="115"/>
      <c r="X37" s="254"/>
      <c r="Y37" s="103">
        <f t="shared" si="23"/>
        <v>0</v>
      </c>
      <c r="Z37" s="224"/>
      <c r="AB37" s="187" t="s">
        <v>155</v>
      </c>
      <c r="AC37" s="227">
        <v>3410</v>
      </c>
      <c r="AD37" s="34">
        <f t="shared" si="16"/>
        <v>1</v>
      </c>
      <c r="AE37" s="34">
        <f t="shared" si="7"/>
        <v>0</v>
      </c>
      <c r="AF37" s="34">
        <f t="shared" si="8"/>
        <v>0</v>
      </c>
      <c r="AG37" s="34">
        <f t="shared" si="9"/>
        <v>1</v>
      </c>
      <c r="AI37" s="34" t="str">
        <f t="shared" si="10"/>
        <v/>
      </c>
      <c r="AJ37" s="34" t="str">
        <f t="shared" si="11"/>
        <v/>
      </c>
      <c r="AK37" s="34" t="str">
        <f t="shared" si="12"/>
        <v/>
      </c>
      <c r="AL37" s="34" t="str">
        <f t="shared" si="13"/>
        <v/>
      </c>
      <c r="AM37" s="34" t="str">
        <f t="shared" si="14"/>
        <v/>
      </c>
      <c r="AN37" s="34" t="str">
        <f t="shared" si="15"/>
        <v/>
      </c>
      <c r="AQ37" s="245"/>
    </row>
    <row r="38" spans="1:43" s="34" customFormat="1" ht="24" customHeight="1" x14ac:dyDescent="0.15">
      <c r="A38" s="121" t="s">
        <v>99</v>
      </c>
      <c r="B38" s="114"/>
      <c r="C38" s="114"/>
      <c r="D38" s="114"/>
      <c r="E38" s="114"/>
      <c r="F38" s="114"/>
      <c r="G38" s="114"/>
      <c r="H38" s="169">
        <f t="shared" si="17"/>
        <v>0</v>
      </c>
      <c r="I38" s="169" t="str">
        <f t="shared" si="18"/>
        <v/>
      </c>
      <c r="J38" s="205">
        <f t="shared" si="19"/>
        <v>0</v>
      </c>
      <c r="K38" s="79"/>
      <c r="L38" s="155"/>
      <c r="M38" s="177">
        <f t="shared" si="20"/>
        <v>0</v>
      </c>
      <c r="N38" s="143"/>
      <c r="O38" s="146"/>
      <c r="P38" s="189"/>
      <c r="Q38" s="192">
        <f t="shared" si="21"/>
        <v>0</v>
      </c>
      <c r="R38" s="143"/>
      <c r="S38" s="180">
        <f t="shared" si="22"/>
        <v>0</v>
      </c>
      <c r="T38" s="102"/>
      <c r="U38" s="115"/>
      <c r="V38" s="76"/>
      <c r="W38" s="115"/>
      <c r="X38" s="254"/>
      <c r="Y38" s="103">
        <f t="shared" si="23"/>
        <v>0</v>
      </c>
      <c r="Z38" s="224"/>
      <c r="AB38" s="187" t="s">
        <v>154</v>
      </c>
      <c r="AC38" s="227">
        <v>3410</v>
      </c>
      <c r="AD38" s="34">
        <f t="shared" si="16"/>
        <v>1</v>
      </c>
      <c r="AE38" s="34">
        <f t="shared" si="7"/>
        <v>0</v>
      </c>
      <c r="AF38" s="34">
        <f t="shared" si="8"/>
        <v>0</v>
      </c>
      <c r="AG38" s="34">
        <f t="shared" si="9"/>
        <v>1</v>
      </c>
      <c r="AI38" s="34" t="str">
        <f t="shared" si="10"/>
        <v/>
      </c>
      <c r="AJ38" s="34" t="str">
        <f t="shared" si="11"/>
        <v/>
      </c>
      <c r="AK38" s="34" t="str">
        <f t="shared" si="12"/>
        <v/>
      </c>
      <c r="AL38" s="34" t="str">
        <f t="shared" si="13"/>
        <v/>
      </c>
      <c r="AM38" s="34" t="str">
        <f t="shared" si="14"/>
        <v/>
      </c>
      <c r="AN38" s="34" t="str">
        <f t="shared" si="15"/>
        <v/>
      </c>
      <c r="AQ38" s="245"/>
    </row>
    <row r="39" spans="1:43" s="34" customFormat="1" ht="24" customHeight="1" x14ac:dyDescent="0.15">
      <c r="A39" s="121" t="s">
        <v>100</v>
      </c>
      <c r="B39" s="114"/>
      <c r="C39" s="114"/>
      <c r="D39" s="114"/>
      <c r="E39" s="114"/>
      <c r="F39" s="114"/>
      <c r="G39" s="114"/>
      <c r="H39" s="169">
        <f t="shared" si="17"/>
        <v>0</v>
      </c>
      <c r="I39" s="169" t="str">
        <f t="shared" si="18"/>
        <v/>
      </c>
      <c r="J39" s="205">
        <f t="shared" si="19"/>
        <v>0</v>
      </c>
      <c r="K39" s="79"/>
      <c r="L39" s="155"/>
      <c r="M39" s="177">
        <f t="shared" si="20"/>
        <v>0</v>
      </c>
      <c r="N39" s="143"/>
      <c r="O39" s="146"/>
      <c r="P39" s="189"/>
      <c r="Q39" s="192">
        <f t="shared" si="21"/>
        <v>0</v>
      </c>
      <c r="R39" s="143"/>
      <c r="S39" s="180">
        <f t="shared" si="22"/>
        <v>0</v>
      </c>
      <c r="T39" s="102"/>
      <c r="U39" s="115"/>
      <c r="V39" s="76"/>
      <c r="W39" s="115"/>
      <c r="X39" s="254"/>
      <c r="Y39" s="103">
        <f t="shared" si="23"/>
        <v>0</v>
      </c>
      <c r="Z39" s="224"/>
      <c r="AB39" s="187" t="s">
        <v>156</v>
      </c>
      <c r="AC39" s="227">
        <v>3410</v>
      </c>
      <c r="AD39" s="34">
        <f t="shared" si="16"/>
        <v>1</v>
      </c>
      <c r="AE39" s="34">
        <f t="shared" si="7"/>
        <v>0</v>
      </c>
      <c r="AF39" s="34">
        <f t="shared" si="8"/>
        <v>0</v>
      </c>
      <c r="AG39" s="34">
        <f t="shared" si="9"/>
        <v>1</v>
      </c>
      <c r="AI39" s="34" t="str">
        <f t="shared" si="10"/>
        <v/>
      </c>
      <c r="AJ39" s="34" t="str">
        <f t="shared" si="11"/>
        <v/>
      </c>
      <c r="AK39" s="34" t="str">
        <f t="shared" si="12"/>
        <v/>
      </c>
      <c r="AL39" s="34" t="str">
        <f t="shared" si="13"/>
        <v/>
      </c>
      <c r="AM39" s="34" t="str">
        <f t="shared" si="14"/>
        <v/>
      </c>
      <c r="AN39" s="34" t="str">
        <f t="shared" si="15"/>
        <v/>
      </c>
      <c r="AQ39" s="245"/>
    </row>
    <row r="40" spans="1:43" s="34" customFormat="1" ht="24" customHeight="1" x14ac:dyDescent="0.15">
      <c r="A40" s="121" t="s">
        <v>101</v>
      </c>
      <c r="B40" s="114"/>
      <c r="C40" s="114"/>
      <c r="D40" s="114"/>
      <c r="E40" s="114"/>
      <c r="F40" s="114"/>
      <c r="G40" s="114"/>
      <c r="H40" s="169">
        <f t="shared" si="17"/>
        <v>0</v>
      </c>
      <c r="I40" s="169" t="str">
        <f t="shared" si="18"/>
        <v/>
      </c>
      <c r="J40" s="205">
        <f t="shared" si="19"/>
        <v>0</v>
      </c>
      <c r="K40" s="79"/>
      <c r="L40" s="155"/>
      <c r="M40" s="177">
        <f t="shared" si="20"/>
        <v>0</v>
      </c>
      <c r="N40" s="143"/>
      <c r="O40" s="146"/>
      <c r="P40" s="189"/>
      <c r="Q40" s="192">
        <f t="shared" si="21"/>
        <v>0</v>
      </c>
      <c r="R40" s="143"/>
      <c r="S40" s="180">
        <f t="shared" si="22"/>
        <v>0</v>
      </c>
      <c r="T40" s="102"/>
      <c r="U40" s="115"/>
      <c r="V40" s="76"/>
      <c r="W40" s="115"/>
      <c r="X40" s="254"/>
      <c r="Y40" s="103">
        <f t="shared" si="23"/>
        <v>0</v>
      </c>
      <c r="Z40" s="224"/>
      <c r="AB40" s="187" t="s">
        <v>157</v>
      </c>
      <c r="AC40" s="227">
        <v>3410</v>
      </c>
      <c r="AD40" s="34">
        <f t="shared" si="16"/>
        <v>1</v>
      </c>
      <c r="AE40" s="34">
        <f t="shared" si="7"/>
        <v>0</v>
      </c>
      <c r="AF40" s="34">
        <f t="shared" si="8"/>
        <v>0</v>
      </c>
      <c r="AG40" s="34">
        <f t="shared" si="9"/>
        <v>1</v>
      </c>
      <c r="AI40" s="34" t="str">
        <f t="shared" si="10"/>
        <v/>
      </c>
      <c r="AJ40" s="34" t="str">
        <f t="shared" si="11"/>
        <v/>
      </c>
      <c r="AK40" s="34" t="str">
        <f t="shared" si="12"/>
        <v/>
      </c>
      <c r="AL40" s="34" t="str">
        <f t="shared" si="13"/>
        <v/>
      </c>
      <c r="AM40" s="34" t="str">
        <f t="shared" si="14"/>
        <v/>
      </c>
      <c r="AN40" s="34" t="str">
        <f t="shared" si="15"/>
        <v/>
      </c>
      <c r="AQ40" s="245"/>
    </row>
    <row r="41" spans="1:43" s="34" customFormat="1" ht="24" customHeight="1" x14ac:dyDescent="0.15">
      <c r="A41" s="121" t="s">
        <v>102</v>
      </c>
      <c r="B41" s="114"/>
      <c r="C41" s="114"/>
      <c r="D41" s="114"/>
      <c r="E41" s="114"/>
      <c r="F41" s="114"/>
      <c r="G41" s="114"/>
      <c r="H41" s="169">
        <f t="shared" si="17"/>
        <v>0</v>
      </c>
      <c r="I41" s="169" t="str">
        <f t="shared" si="18"/>
        <v/>
      </c>
      <c r="J41" s="205">
        <f t="shared" si="19"/>
        <v>0</v>
      </c>
      <c r="K41" s="79"/>
      <c r="L41" s="155"/>
      <c r="M41" s="177">
        <f t="shared" si="20"/>
        <v>0</v>
      </c>
      <c r="N41" s="143"/>
      <c r="O41" s="146"/>
      <c r="P41" s="189"/>
      <c r="Q41" s="192">
        <f t="shared" si="21"/>
        <v>0</v>
      </c>
      <c r="R41" s="143"/>
      <c r="S41" s="180">
        <f t="shared" si="22"/>
        <v>0</v>
      </c>
      <c r="T41" s="102"/>
      <c r="U41" s="115"/>
      <c r="V41" s="76"/>
      <c r="W41" s="115"/>
      <c r="X41" s="254"/>
      <c r="Y41" s="103">
        <f t="shared" si="23"/>
        <v>0</v>
      </c>
      <c r="Z41" s="224"/>
      <c r="AB41" s="187" t="s">
        <v>158</v>
      </c>
      <c r="AC41" s="227">
        <v>3410</v>
      </c>
      <c r="AD41" s="34">
        <f t="shared" si="16"/>
        <v>1</v>
      </c>
      <c r="AE41" s="34">
        <f t="shared" si="7"/>
        <v>0</v>
      </c>
      <c r="AF41" s="34">
        <f t="shared" si="8"/>
        <v>0</v>
      </c>
      <c r="AG41" s="34">
        <f t="shared" si="9"/>
        <v>1</v>
      </c>
      <c r="AI41" s="34" t="str">
        <f t="shared" si="10"/>
        <v/>
      </c>
      <c r="AJ41" s="34" t="str">
        <f t="shared" si="11"/>
        <v/>
      </c>
      <c r="AK41" s="34" t="str">
        <f t="shared" si="12"/>
        <v/>
      </c>
      <c r="AL41" s="34" t="str">
        <f t="shared" si="13"/>
        <v/>
      </c>
      <c r="AM41" s="34" t="str">
        <f t="shared" si="14"/>
        <v/>
      </c>
      <c r="AN41" s="34" t="str">
        <f t="shared" si="15"/>
        <v/>
      </c>
      <c r="AQ41" s="245"/>
    </row>
    <row r="42" spans="1:43" s="34" customFormat="1" ht="24" customHeight="1" x14ac:dyDescent="0.15">
      <c r="A42" s="121" t="s">
        <v>103</v>
      </c>
      <c r="B42" s="114"/>
      <c r="C42" s="114"/>
      <c r="D42" s="114"/>
      <c r="E42" s="114"/>
      <c r="F42" s="114"/>
      <c r="G42" s="114"/>
      <c r="H42" s="169">
        <f t="shared" si="17"/>
        <v>0</v>
      </c>
      <c r="I42" s="169" t="str">
        <f t="shared" si="18"/>
        <v/>
      </c>
      <c r="J42" s="205">
        <f t="shared" si="19"/>
        <v>0</v>
      </c>
      <c r="K42" s="79"/>
      <c r="L42" s="155"/>
      <c r="M42" s="177">
        <f t="shared" si="20"/>
        <v>0</v>
      </c>
      <c r="N42" s="143"/>
      <c r="O42" s="146"/>
      <c r="P42" s="189"/>
      <c r="Q42" s="192">
        <f t="shared" si="21"/>
        <v>0</v>
      </c>
      <c r="R42" s="143"/>
      <c r="S42" s="180">
        <f t="shared" si="22"/>
        <v>0</v>
      </c>
      <c r="T42" s="102"/>
      <c r="U42" s="115"/>
      <c r="V42" s="76"/>
      <c r="W42" s="115"/>
      <c r="X42" s="254"/>
      <c r="Y42" s="103">
        <f t="shared" si="23"/>
        <v>0</v>
      </c>
      <c r="Z42" s="224"/>
      <c r="AB42" s="187" t="s">
        <v>159</v>
      </c>
      <c r="AC42" s="227">
        <v>3410</v>
      </c>
      <c r="AD42" s="34">
        <f t="shared" si="16"/>
        <v>1</v>
      </c>
      <c r="AE42" s="34">
        <f t="shared" si="7"/>
        <v>0</v>
      </c>
      <c r="AF42" s="34">
        <f t="shared" si="8"/>
        <v>0</v>
      </c>
      <c r="AG42" s="34">
        <f t="shared" si="9"/>
        <v>1</v>
      </c>
      <c r="AI42" s="34" t="str">
        <f t="shared" si="10"/>
        <v/>
      </c>
      <c r="AJ42" s="34" t="str">
        <f t="shared" si="11"/>
        <v/>
      </c>
      <c r="AK42" s="34" t="str">
        <f t="shared" si="12"/>
        <v/>
      </c>
      <c r="AL42" s="34" t="str">
        <f t="shared" si="13"/>
        <v/>
      </c>
      <c r="AM42" s="34" t="str">
        <f t="shared" si="14"/>
        <v/>
      </c>
      <c r="AN42" s="34" t="str">
        <f t="shared" si="15"/>
        <v/>
      </c>
      <c r="AQ42" s="245"/>
    </row>
    <row r="43" spans="1:43" s="34" customFormat="1" ht="24" customHeight="1" x14ac:dyDescent="0.15">
      <c r="A43" s="121" t="s">
        <v>104</v>
      </c>
      <c r="B43" s="114"/>
      <c r="C43" s="114"/>
      <c r="D43" s="114"/>
      <c r="E43" s="114"/>
      <c r="F43" s="114"/>
      <c r="G43" s="114"/>
      <c r="H43" s="169">
        <f t="shared" si="17"/>
        <v>0</v>
      </c>
      <c r="I43" s="169" t="str">
        <f t="shared" si="18"/>
        <v/>
      </c>
      <c r="J43" s="205">
        <f t="shared" si="19"/>
        <v>0</v>
      </c>
      <c r="K43" s="79"/>
      <c r="L43" s="155"/>
      <c r="M43" s="177">
        <f t="shared" si="20"/>
        <v>0</v>
      </c>
      <c r="N43" s="143"/>
      <c r="O43" s="146"/>
      <c r="P43" s="189"/>
      <c r="Q43" s="192">
        <f t="shared" si="21"/>
        <v>0</v>
      </c>
      <c r="R43" s="143"/>
      <c r="S43" s="180">
        <f t="shared" si="22"/>
        <v>0</v>
      </c>
      <c r="T43" s="102"/>
      <c r="U43" s="115"/>
      <c r="V43" s="76"/>
      <c r="W43" s="115"/>
      <c r="X43" s="254"/>
      <c r="Y43" s="103">
        <f t="shared" si="23"/>
        <v>0</v>
      </c>
      <c r="Z43" s="224"/>
      <c r="AB43" s="187" t="s">
        <v>160</v>
      </c>
      <c r="AC43" s="227">
        <v>3410</v>
      </c>
      <c r="AD43" s="34">
        <f t="shared" si="16"/>
        <v>1</v>
      </c>
      <c r="AE43" s="34">
        <f t="shared" si="7"/>
        <v>0</v>
      </c>
      <c r="AF43" s="34">
        <f t="shared" si="8"/>
        <v>0</v>
      </c>
      <c r="AG43" s="34">
        <f t="shared" si="9"/>
        <v>1</v>
      </c>
      <c r="AI43" s="34" t="str">
        <f t="shared" si="10"/>
        <v/>
      </c>
      <c r="AJ43" s="34" t="str">
        <f t="shared" si="11"/>
        <v/>
      </c>
      <c r="AK43" s="34" t="str">
        <f t="shared" si="12"/>
        <v/>
      </c>
      <c r="AL43" s="34" t="str">
        <f t="shared" si="13"/>
        <v/>
      </c>
      <c r="AM43" s="34" t="str">
        <f t="shared" si="14"/>
        <v/>
      </c>
      <c r="AN43" s="34" t="str">
        <f t="shared" si="15"/>
        <v/>
      </c>
      <c r="AQ43" s="245"/>
    </row>
    <row r="44" spans="1:43" s="34" customFormat="1" ht="24" customHeight="1" x14ac:dyDescent="0.15">
      <c r="A44" s="121" t="s">
        <v>105</v>
      </c>
      <c r="B44" s="114"/>
      <c r="C44" s="114"/>
      <c r="D44" s="114"/>
      <c r="E44" s="114"/>
      <c r="F44" s="114"/>
      <c r="G44" s="114"/>
      <c r="H44" s="169">
        <f t="shared" si="17"/>
        <v>0</v>
      </c>
      <c r="I44" s="169" t="str">
        <f t="shared" si="18"/>
        <v/>
      </c>
      <c r="J44" s="205">
        <f t="shared" si="19"/>
        <v>0</v>
      </c>
      <c r="K44" s="79"/>
      <c r="L44" s="155"/>
      <c r="M44" s="177">
        <f t="shared" si="20"/>
        <v>0</v>
      </c>
      <c r="N44" s="143"/>
      <c r="O44" s="146"/>
      <c r="P44" s="189"/>
      <c r="Q44" s="192">
        <f t="shared" si="21"/>
        <v>0</v>
      </c>
      <c r="R44" s="237"/>
      <c r="S44" s="180">
        <f t="shared" si="22"/>
        <v>0</v>
      </c>
      <c r="T44" s="102"/>
      <c r="U44" s="115"/>
      <c r="V44" s="76"/>
      <c r="W44" s="115"/>
      <c r="X44" s="254"/>
      <c r="Y44" s="103">
        <f t="shared" si="23"/>
        <v>0</v>
      </c>
      <c r="Z44" s="224"/>
      <c r="AB44" s="187" t="s">
        <v>161</v>
      </c>
      <c r="AC44" s="227">
        <v>3410</v>
      </c>
      <c r="AD44" s="34">
        <f t="shared" si="16"/>
        <v>1</v>
      </c>
      <c r="AE44" s="34">
        <f t="shared" si="7"/>
        <v>0</v>
      </c>
      <c r="AF44" s="34">
        <f t="shared" si="8"/>
        <v>0</v>
      </c>
      <c r="AG44" s="34">
        <f t="shared" si="9"/>
        <v>1</v>
      </c>
      <c r="AI44" s="34" t="str">
        <f t="shared" si="10"/>
        <v/>
      </c>
      <c r="AJ44" s="34" t="str">
        <f t="shared" si="11"/>
        <v/>
      </c>
      <c r="AK44" s="34" t="str">
        <f t="shared" si="12"/>
        <v/>
      </c>
      <c r="AL44" s="34" t="str">
        <f t="shared" si="13"/>
        <v/>
      </c>
      <c r="AM44" s="34" t="str">
        <f t="shared" si="14"/>
        <v/>
      </c>
      <c r="AN44" s="34" t="str">
        <f t="shared" si="15"/>
        <v/>
      </c>
      <c r="AQ44" s="245"/>
    </row>
    <row r="45" spans="1:43" s="34" customFormat="1" ht="24" customHeight="1" x14ac:dyDescent="0.15">
      <c r="A45" s="121" t="s">
        <v>106</v>
      </c>
      <c r="B45" s="114"/>
      <c r="C45" s="114"/>
      <c r="D45" s="114"/>
      <c r="E45" s="114"/>
      <c r="F45" s="114"/>
      <c r="G45" s="114"/>
      <c r="H45" s="169">
        <f t="shared" si="17"/>
        <v>0</v>
      </c>
      <c r="I45" s="169" t="str">
        <f t="shared" si="18"/>
        <v/>
      </c>
      <c r="J45" s="205">
        <f t="shared" si="19"/>
        <v>0</v>
      </c>
      <c r="K45" s="79"/>
      <c r="L45" s="155"/>
      <c r="M45" s="177">
        <f t="shared" si="20"/>
        <v>0</v>
      </c>
      <c r="N45" s="143"/>
      <c r="O45" s="146"/>
      <c r="P45" s="189"/>
      <c r="Q45" s="192">
        <f t="shared" si="21"/>
        <v>0</v>
      </c>
      <c r="R45" s="237"/>
      <c r="S45" s="180">
        <f t="shared" si="22"/>
        <v>0</v>
      </c>
      <c r="T45" s="102"/>
      <c r="U45" s="115"/>
      <c r="V45" s="76"/>
      <c r="W45" s="115"/>
      <c r="X45" s="254"/>
      <c r="Y45" s="103">
        <f t="shared" si="23"/>
        <v>0</v>
      </c>
      <c r="Z45" s="224"/>
      <c r="AB45" s="187" t="s">
        <v>162</v>
      </c>
      <c r="AC45" s="227">
        <v>3410</v>
      </c>
      <c r="AD45" s="34">
        <f t="shared" si="16"/>
        <v>1</v>
      </c>
      <c r="AE45" s="34">
        <f t="shared" si="7"/>
        <v>0</v>
      </c>
      <c r="AF45" s="34">
        <f t="shared" si="8"/>
        <v>0</v>
      </c>
      <c r="AG45" s="34">
        <f t="shared" si="9"/>
        <v>1</v>
      </c>
      <c r="AI45" s="34" t="str">
        <f t="shared" si="10"/>
        <v/>
      </c>
      <c r="AJ45" s="34" t="str">
        <f t="shared" si="11"/>
        <v/>
      </c>
      <c r="AK45" s="34" t="str">
        <f t="shared" si="12"/>
        <v/>
      </c>
      <c r="AL45" s="34" t="str">
        <f t="shared" si="13"/>
        <v/>
      </c>
      <c r="AM45" s="34" t="str">
        <f t="shared" si="14"/>
        <v/>
      </c>
      <c r="AN45" s="34" t="str">
        <f t="shared" si="15"/>
        <v/>
      </c>
      <c r="AQ45" s="245"/>
    </row>
    <row r="46" spans="1:43" s="34" customFormat="1" ht="24" customHeight="1" x14ac:dyDescent="0.15">
      <c r="A46" s="121" t="s">
        <v>107</v>
      </c>
      <c r="B46" s="114"/>
      <c r="C46" s="114"/>
      <c r="D46" s="114"/>
      <c r="E46" s="114"/>
      <c r="F46" s="114"/>
      <c r="G46" s="114"/>
      <c r="H46" s="169">
        <f t="shared" si="17"/>
        <v>0</v>
      </c>
      <c r="I46" s="169" t="str">
        <f t="shared" si="18"/>
        <v/>
      </c>
      <c r="J46" s="205">
        <f t="shared" si="19"/>
        <v>0</v>
      </c>
      <c r="K46" s="79"/>
      <c r="L46" s="155"/>
      <c r="M46" s="177">
        <f t="shared" si="20"/>
        <v>0</v>
      </c>
      <c r="N46" s="143"/>
      <c r="O46" s="146"/>
      <c r="P46" s="189"/>
      <c r="Q46" s="192">
        <f t="shared" si="21"/>
        <v>0</v>
      </c>
      <c r="R46" s="143"/>
      <c r="S46" s="180">
        <f t="shared" si="22"/>
        <v>0</v>
      </c>
      <c r="T46" s="78"/>
      <c r="U46" s="115"/>
      <c r="V46" s="76"/>
      <c r="W46" s="115"/>
      <c r="X46" s="254"/>
      <c r="Y46" s="103">
        <f t="shared" si="23"/>
        <v>0</v>
      </c>
      <c r="Z46" s="224"/>
      <c r="AB46" s="187" t="s">
        <v>163</v>
      </c>
      <c r="AC46" s="227">
        <v>3410</v>
      </c>
      <c r="AD46" s="34">
        <f t="shared" si="16"/>
        <v>1</v>
      </c>
      <c r="AE46" s="34">
        <f t="shared" si="7"/>
        <v>0</v>
      </c>
      <c r="AF46" s="34">
        <f t="shared" si="8"/>
        <v>0</v>
      </c>
      <c r="AG46" s="34">
        <f t="shared" si="9"/>
        <v>1</v>
      </c>
      <c r="AI46" s="34" t="str">
        <f t="shared" si="10"/>
        <v/>
      </c>
      <c r="AJ46" s="34" t="str">
        <f t="shared" si="11"/>
        <v/>
      </c>
      <c r="AK46" s="34" t="str">
        <f t="shared" si="12"/>
        <v/>
      </c>
      <c r="AL46" s="34" t="str">
        <f t="shared" si="13"/>
        <v/>
      </c>
      <c r="AM46" s="34" t="str">
        <f t="shared" si="14"/>
        <v/>
      </c>
      <c r="AN46" s="34" t="str">
        <f t="shared" si="15"/>
        <v/>
      </c>
      <c r="AQ46" s="245"/>
    </row>
    <row r="47" spans="1:43" s="34" customFormat="1" ht="24" customHeight="1" x14ac:dyDescent="0.15">
      <c r="A47" s="121" t="s">
        <v>108</v>
      </c>
      <c r="B47" s="114"/>
      <c r="C47" s="114"/>
      <c r="D47" s="114"/>
      <c r="E47" s="114"/>
      <c r="F47" s="114"/>
      <c r="G47" s="114"/>
      <c r="H47" s="169">
        <f t="shared" si="17"/>
        <v>0</v>
      </c>
      <c r="I47" s="169" t="str">
        <f t="shared" si="18"/>
        <v/>
      </c>
      <c r="J47" s="205">
        <f t="shared" si="19"/>
        <v>0</v>
      </c>
      <c r="K47" s="79"/>
      <c r="L47" s="155"/>
      <c r="M47" s="177">
        <f t="shared" si="20"/>
        <v>0</v>
      </c>
      <c r="N47" s="143"/>
      <c r="O47" s="146"/>
      <c r="P47" s="189"/>
      <c r="Q47" s="192">
        <f t="shared" si="21"/>
        <v>0</v>
      </c>
      <c r="R47" s="143"/>
      <c r="S47" s="180">
        <f t="shared" si="22"/>
        <v>0</v>
      </c>
      <c r="T47" s="102"/>
      <c r="U47" s="115"/>
      <c r="V47" s="76"/>
      <c r="W47" s="115"/>
      <c r="X47" s="254"/>
      <c r="Y47" s="103">
        <f t="shared" si="23"/>
        <v>0</v>
      </c>
      <c r="Z47" s="224"/>
      <c r="AB47" s="187" t="s">
        <v>164</v>
      </c>
      <c r="AC47" s="227">
        <v>3410</v>
      </c>
      <c r="AD47" s="34">
        <f t="shared" si="16"/>
        <v>1</v>
      </c>
      <c r="AE47" s="34">
        <f t="shared" si="7"/>
        <v>0</v>
      </c>
      <c r="AF47" s="34">
        <f t="shared" si="8"/>
        <v>0</v>
      </c>
      <c r="AG47" s="34">
        <f t="shared" si="9"/>
        <v>1</v>
      </c>
      <c r="AI47" s="34" t="str">
        <f t="shared" si="10"/>
        <v/>
      </c>
      <c r="AJ47" s="34" t="str">
        <f t="shared" si="11"/>
        <v/>
      </c>
      <c r="AK47" s="34" t="str">
        <f t="shared" si="12"/>
        <v/>
      </c>
      <c r="AL47" s="34" t="str">
        <f t="shared" si="13"/>
        <v/>
      </c>
      <c r="AM47" s="34" t="str">
        <f t="shared" si="14"/>
        <v/>
      </c>
      <c r="AN47" s="34" t="str">
        <f t="shared" si="15"/>
        <v/>
      </c>
      <c r="AQ47" s="245"/>
    </row>
    <row r="48" spans="1:43" s="34" customFormat="1" ht="24" customHeight="1" x14ac:dyDescent="0.15">
      <c r="A48" s="121" t="s">
        <v>109</v>
      </c>
      <c r="B48" s="114"/>
      <c r="C48" s="114"/>
      <c r="D48" s="114"/>
      <c r="E48" s="114"/>
      <c r="F48" s="114"/>
      <c r="G48" s="114"/>
      <c r="H48" s="169">
        <f t="shared" si="17"/>
        <v>0</v>
      </c>
      <c r="I48" s="169" t="str">
        <f t="shared" si="18"/>
        <v/>
      </c>
      <c r="J48" s="205">
        <f t="shared" si="19"/>
        <v>0</v>
      </c>
      <c r="K48" s="79"/>
      <c r="L48" s="155"/>
      <c r="M48" s="177">
        <f t="shared" si="20"/>
        <v>0</v>
      </c>
      <c r="N48" s="143"/>
      <c r="O48" s="146"/>
      <c r="P48" s="189"/>
      <c r="Q48" s="192">
        <f t="shared" si="21"/>
        <v>0</v>
      </c>
      <c r="R48" s="143"/>
      <c r="S48" s="180">
        <f t="shared" si="22"/>
        <v>0</v>
      </c>
      <c r="T48" s="102"/>
      <c r="U48" s="115"/>
      <c r="V48" s="76"/>
      <c r="W48" s="115"/>
      <c r="X48" s="254"/>
      <c r="Y48" s="103">
        <f t="shared" si="23"/>
        <v>0</v>
      </c>
      <c r="Z48" s="224"/>
      <c r="AB48" s="187" t="s">
        <v>165</v>
      </c>
      <c r="AC48" s="227">
        <v>4510</v>
      </c>
      <c r="AD48" s="34">
        <f t="shared" si="16"/>
        <v>1</v>
      </c>
      <c r="AE48" s="34">
        <f t="shared" si="7"/>
        <v>0</v>
      </c>
      <c r="AF48" s="34">
        <f t="shared" si="8"/>
        <v>0</v>
      </c>
      <c r="AG48" s="34">
        <f t="shared" si="9"/>
        <v>1</v>
      </c>
      <c r="AI48" s="34" t="str">
        <f t="shared" si="10"/>
        <v/>
      </c>
      <c r="AJ48" s="34" t="str">
        <f t="shared" si="11"/>
        <v/>
      </c>
      <c r="AK48" s="34" t="str">
        <f t="shared" si="12"/>
        <v/>
      </c>
      <c r="AL48" s="34" t="str">
        <f t="shared" si="13"/>
        <v/>
      </c>
      <c r="AM48" s="34" t="str">
        <f t="shared" si="14"/>
        <v/>
      </c>
      <c r="AN48" s="34" t="str">
        <f t="shared" si="15"/>
        <v/>
      </c>
      <c r="AQ48" s="245"/>
    </row>
    <row r="49" spans="1:43" s="34" customFormat="1" ht="24" customHeight="1" x14ac:dyDescent="0.15">
      <c r="A49" s="121" t="s">
        <v>231</v>
      </c>
      <c r="B49" s="225"/>
      <c r="C49" s="225"/>
      <c r="D49" s="225"/>
      <c r="E49" s="225"/>
      <c r="F49" s="225"/>
      <c r="G49" s="225"/>
      <c r="H49" s="169">
        <f t="shared" si="17"/>
        <v>0</v>
      </c>
      <c r="I49" s="169" t="str">
        <f t="shared" si="18"/>
        <v/>
      </c>
      <c r="J49" s="205">
        <f t="shared" ref="J49:J53" si="24">SUM(H49:I49)</f>
        <v>0</v>
      </c>
      <c r="K49" s="79"/>
      <c r="L49" s="155"/>
      <c r="M49" s="177">
        <f t="shared" ref="M49:M53" si="25">IF(L49="",0,PHONETIC(L49))</f>
        <v>0</v>
      </c>
      <c r="N49" s="143"/>
      <c r="O49" s="146"/>
      <c r="P49" s="189"/>
      <c r="Q49" s="192">
        <f t="shared" ref="Q49:Q53" si="26">IF(P49="",0,IF(MID($P49,4,1)="県",LEFT($P49,4),LEFT($P49,3)))</f>
        <v>0</v>
      </c>
      <c r="R49" s="143"/>
      <c r="S49" s="180">
        <f t="shared" ref="S49:S53" si="27">IF(R49="",0,PHONETIC(R49))</f>
        <v>0</v>
      </c>
      <c r="T49" s="102"/>
      <c r="U49" s="115"/>
      <c r="V49" s="76"/>
      <c r="W49" s="115"/>
      <c r="X49" s="254"/>
      <c r="Y49" s="103">
        <f t="shared" si="23"/>
        <v>0</v>
      </c>
      <c r="Z49" s="224"/>
      <c r="AB49" s="31"/>
      <c r="AC49" s="25"/>
      <c r="AD49" s="34">
        <f t="shared" si="16"/>
        <v>1</v>
      </c>
      <c r="AE49" s="34">
        <f t="shared" si="7"/>
        <v>0</v>
      </c>
      <c r="AF49" s="34">
        <f t="shared" si="8"/>
        <v>0</v>
      </c>
      <c r="AG49" s="34">
        <f t="shared" si="9"/>
        <v>1</v>
      </c>
      <c r="AI49" s="34" t="str">
        <f t="shared" si="10"/>
        <v/>
      </c>
      <c r="AJ49" s="34" t="str">
        <f t="shared" si="11"/>
        <v/>
      </c>
      <c r="AK49" s="34" t="str">
        <f t="shared" si="12"/>
        <v/>
      </c>
      <c r="AL49" s="34" t="str">
        <f t="shared" si="13"/>
        <v/>
      </c>
      <c r="AM49" s="34" t="str">
        <f t="shared" si="14"/>
        <v/>
      </c>
      <c r="AN49" s="34" t="str">
        <f t="shared" si="15"/>
        <v/>
      </c>
      <c r="AQ49" s="245"/>
    </row>
    <row r="50" spans="1:43" s="34" customFormat="1" ht="24" customHeight="1" x14ac:dyDescent="0.15">
      <c r="A50" s="121" t="s">
        <v>232</v>
      </c>
      <c r="B50" s="225"/>
      <c r="C50" s="225"/>
      <c r="D50" s="225"/>
      <c r="E50" s="225"/>
      <c r="F50" s="225"/>
      <c r="G50" s="225"/>
      <c r="H50" s="169">
        <f t="shared" si="17"/>
        <v>0</v>
      </c>
      <c r="I50" s="169" t="str">
        <f t="shared" si="18"/>
        <v/>
      </c>
      <c r="J50" s="205">
        <f t="shared" si="24"/>
        <v>0</v>
      </c>
      <c r="K50" s="79"/>
      <c r="L50" s="155"/>
      <c r="M50" s="177">
        <f t="shared" si="25"/>
        <v>0</v>
      </c>
      <c r="N50" s="143"/>
      <c r="O50" s="146"/>
      <c r="P50" s="189"/>
      <c r="Q50" s="192">
        <f t="shared" si="26"/>
        <v>0</v>
      </c>
      <c r="R50" s="143"/>
      <c r="S50" s="180">
        <f t="shared" si="27"/>
        <v>0</v>
      </c>
      <c r="T50" s="102"/>
      <c r="U50" s="115"/>
      <c r="V50" s="76"/>
      <c r="W50" s="115"/>
      <c r="X50" s="254"/>
      <c r="Y50" s="103">
        <f t="shared" si="23"/>
        <v>0</v>
      </c>
      <c r="Z50" s="224"/>
      <c r="AB50" s="31"/>
      <c r="AC50" s="25"/>
      <c r="AD50" s="34">
        <f t="shared" si="16"/>
        <v>1</v>
      </c>
      <c r="AE50" s="34">
        <f t="shared" si="7"/>
        <v>0</v>
      </c>
      <c r="AF50" s="34">
        <f t="shared" si="8"/>
        <v>0</v>
      </c>
      <c r="AG50" s="34">
        <f t="shared" si="9"/>
        <v>1</v>
      </c>
      <c r="AI50" s="34" t="str">
        <f t="shared" si="10"/>
        <v/>
      </c>
      <c r="AJ50" s="34" t="str">
        <f t="shared" si="11"/>
        <v/>
      </c>
      <c r="AK50" s="34" t="str">
        <f t="shared" si="12"/>
        <v/>
      </c>
      <c r="AL50" s="34" t="str">
        <f t="shared" si="13"/>
        <v/>
      </c>
      <c r="AM50" s="34" t="str">
        <f t="shared" si="14"/>
        <v/>
      </c>
      <c r="AN50" s="34" t="str">
        <f t="shared" si="15"/>
        <v/>
      </c>
      <c r="AQ50" s="245"/>
    </row>
    <row r="51" spans="1:43" s="34" customFormat="1" ht="24" customHeight="1" x14ac:dyDescent="0.15">
      <c r="A51" s="121" t="s">
        <v>233</v>
      </c>
      <c r="B51" s="225"/>
      <c r="C51" s="225"/>
      <c r="D51" s="225"/>
      <c r="E51" s="225"/>
      <c r="F51" s="225"/>
      <c r="G51" s="225"/>
      <c r="H51" s="169">
        <f t="shared" si="17"/>
        <v>0</v>
      </c>
      <c r="I51" s="169" t="str">
        <f t="shared" si="18"/>
        <v/>
      </c>
      <c r="J51" s="205">
        <f t="shared" si="24"/>
        <v>0</v>
      </c>
      <c r="K51" s="79"/>
      <c r="L51" s="155"/>
      <c r="M51" s="177">
        <f t="shared" si="25"/>
        <v>0</v>
      </c>
      <c r="N51" s="143"/>
      <c r="O51" s="146"/>
      <c r="P51" s="189"/>
      <c r="Q51" s="192">
        <f t="shared" si="26"/>
        <v>0</v>
      </c>
      <c r="R51" s="143"/>
      <c r="S51" s="180">
        <f t="shared" si="27"/>
        <v>0</v>
      </c>
      <c r="T51" s="102"/>
      <c r="U51" s="115"/>
      <c r="V51" s="76"/>
      <c r="W51" s="115"/>
      <c r="X51" s="254"/>
      <c r="Y51" s="103">
        <f t="shared" si="23"/>
        <v>0</v>
      </c>
      <c r="Z51" s="224"/>
      <c r="AB51" s="31"/>
      <c r="AC51" s="25"/>
      <c r="AD51" s="34">
        <f t="shared" si="16"/>
        <v>1</v>
      </c>
      <c r="AE51" s="34">
        <f t="shared" si="7"/>
        <v>0</v>
      </c>
      <c r="AF51" s="34">
        <f t="shared" si="8"/>
        <v>0</v>
      </c>
      <c r="AG51" s="34">
        <f t="shared" si="9"/>
        <v>1</v>
      </c>
      <c r="AI51" s="34" t="str">
        <f t="shared" si="10"/>
        <v/>
      </c>
      <c r="AJ51" s="34" t="str">
        <f t="shared" si="11"/>
        <v/>
      </c>
      <c r="AK51" s="34" t="str">
        <f t="shared" si="12"/>
        <v/>
      </c>
      <c r="AL51" s="34" t="str">
        <f t="shared" si="13"/>
        <v/>
      </c>
      <c r="AM51" s="34" t="str">
        <f t="shared" si="14"/>
        <v/>
      </c>
      <c r="AN51" s="34" t="str">
        <f t="shared" si="15"/>
        <v/>
      </c>
      <c r="AQ51" s="245"/>
    </row>
    <row r="52" spans="1:43" s="34" customFormat="1" ht="24" customHeight="1" x14ac:dyDescent="0.15">
      <c r="A52" s="121" t="s">
        <v>234</v>
      </c>
      <c r="B52" s="225"/>
      <c r="C52" s="225"/>
      <c r="D52" s="225"/>
      <c r="E52" s="225"/>
      <c r="F52" s="225"/>
      <c r="G52" s="225"/>
      <c r="H52" s="169">
        <f t="shared" si="17"/>
        <v>0</v>
      </c>
      <c r="I52" s="169" t="str">
        <f t="shared" si="18"/>
        <v/>
      </c>
      <c r="J52" s="205">
        <f t="shared" si="24"/>
        <v>0</v>
      </c>
      <c r="K52" s="79"/>
      <c r="L52" s="155"/>
      <c r="M52" s="177">
        <f t="shared" si="25"/>
        <v>0</v>
      </c>
      <c r="N52" s="143"/>
      <c r="O52" s="146"/>
      <c r="P52" s="189"/>
      <c r="Q52" s="192">
        <f t="shared" si="26"/>
        <v>0</v>
      </c>
      <c r="R52" s="143"/>
      <c r="S52" s="180">
        <f t="shared" si="27"/>
        <v>0</v>
      </c>
      <c r="T52" s="102"/>
      <c r="U52" s="115"/>
      <c r="V52" s="76"/>
      <c r="W52" s="115"/>
      <c r="X52" s="254"/>
      <c r="Y52" s="103">
        <f t="shared" si="23"/>
        <v>0</v>
      </c>
      <c r="Z52" s="224"/>
      <c r="AB52" s="31"/>
      <c r="AC52" s="25"/>
      <c r="AD52" s="34">
        <f t="shared" si="16"/>
        <v>1</v>
      </c>
      <c r="AE52" s="34">
        <f t="shared" si="7"/>
        <v>0</v>
      </c>
      <c r="AF52" s="34">
        <f t="shared" si="8"/>
        <v>0</v>
      </c>
      <c r="AG52" s="34">
        <f t="shared" si="9"/>
        <v>1</v>
      </c>
      <c r="AI52" s="34" t="str">
        <f t="shared" si="10"/>
        <v/>
      </c>
      <c r="AJ52" s="34" t="str">
        <f t="shared" si="11"/>
        <v/>
      </c>
      <c r="AK52" s="34" t="str">
        <f t="shared" si="12"/>
        <v/>
      </c>
      <c r="AL52" s="34" t="str">
        <f t="shared" si="13"/>
        <v/>
      </c>
      <c r="AM52" s="34" t="str">
        <f t="shared" si="14"/>
        <v/>
      </c>
      <c r="AN52" s="34" t="str">
        <f t="shared" si="15"/>
        <v/>
      </c>
      <c r="AQ52" s="245"/>
    </row>
    <row r="53" spans="1:43" s="34" customFormat="1" ht="24" customHeight="1" x14ac:dyDescent="0.15">
      <c r="A53" s="121" t="s">
        <v>235</v>
      </c>
      <c r="B53" s="225"/>
      <c r="C53" s="225"/>
      <c r="D53" s="225"/>
      <c r="E53" s="225"/>
      <c r="F53" s="225"/>
      <c r="G53" s="225"/>
      <c r="H53" s="169">
        <f t="shared" si="17"/>
        <v>0</v>
      </c>
      <c r="I53" s="169" t="str">
        <f t="shared" si="18"/>
        <v/>
      </c>
      <c r="J53" s="205">
        <f t="shared" si="24"/>
        <v>0</v>
      </c>
      <c r="K53" s="79"/>
      <c r="L53" s="155"/>
      <c r="M53" s="177">
        <f t="shared" si="25"/>
        <v>0</v>
      </c>
      <c r="N53" s="143"/>
      <c r="O53" s="146"/>
      <c r="P53" s="189"/>
      <c r="Q53" s="192">
        <f t="shared" si="26"/>
        <v>0</v>
      </c>
      <c r="R53" s="143"/>
      <c r="S53" s="180">
        <f t="shared" si="27"/>
        <v>0</v>
      </c>
      <c r="T53" s="102"/>
      <c r="U53" s="115"/>
      <c r="V53" s="76"/>
      <c r="W53" s="115"/>
      <c r="X53" s="254"/>
      <c r="Y53" s="103">
        <f t="shared" si="23"/>
        <v>0</v>
      </c>
      <c r="Z53" s="224"/>
      <c r="AB53" s="31"/>
      <c r="AC53" s="25"/>
      <c r="AD53" s="34">
        <f t="shared" si="16"/>
        <v>1</v>
      </c>
      <c r="AE53" s="34">
        <f t="shared" si="7"/>
        <v>0</v>
      </c>
      <c r="AF53" s="34">
        <f t="shared" si="8"/>
        <v>0</v>
      </c>
      <c r="AG53" s="34">
        <f t="shared" si="9"/>
        <v>1</v>
      </c>
      <c r="AI53" s="34" t="str">
        <f t="shared" si="10"/>
        <v/>
      </c>
      <c r="AJ53" s="34" t="str">
        <f t="shared" si="11"/>
        <v/>
      </c>
      <c r="AK53" s="34" t="str">
        <f t="shared" si="12"/>
        <v/>
      </c>
      <c r="AL53" s="34" t="str">
        <f t="shared" si="13"/>
        <v/>
      </c>
      <c r="AM53" s="34" t="str">
        <f t="shared" si="14"/>
        <v/>
      </c>
      <c r="AN53" s="34" t="str">
        <f t="shared" si="15"/>
        <v/>
      </c>
      <c r="AQ53" s="245"/>
    </row>
    <row r="54" spans="1:43" s="34" customFormat="1" ht="24" customHeight="1" thickBot="1" x14ac:dyDescent="0.2">
      <c r="A54" s="131"/>
      <c r="B54" s="132"/>
      <c r="C54" s="132"/>
      <c r="D54" s="132"/>
      <c r="E54" s="132"/>
      <c r="F54" s="132"/>
      <c r="G54" s="132"/>
      <c r="H54" s="170"/>
      <c r="I54" s="170"/>
      <c r="J54" s="174"/>
      <c r="K54" s="133"/>
      <c r="L54" s="156"/>
      <c r="M54" s="178"/>
      <c r="N54" s="144"/>
      <c r="O54" s="147"/>
      <c r="P54" s="147"/>
      <c r="Q54" s="135"/>
      <c r="R54" s="135"/>
      <c r="S54" s="181"/>
      <c r="T54" s="134"/>
      <c r="U54" s="136"/>
      <c r="V54" s="134"/>
      <c r="W54" s="136"/>
      <c r="X54" s="255"/>
      <c r="Y54" s="141"/>
      <c r="Z54" s="142"/>
      <c r="AQ54" s="245"/>
    </row>
    <row r="55" spans="1:43" s="26" customFormat="1" ht="24" customHeight="1" thickTop="1" x14ac:dyDescent="0.15">
      <c r="A55" s="139" t="s">
        <v>87</v>
      </c>
      <c r="B55" s="140">
        <f>SUBTOTAL(9,B23:B54)</f>
        <v>0</v>
      </c>
      <c r="C55" s="140">
        <f t="shared" ref="C55:J55" si="28">SUBTOTAL(9,C23:C54)</f>
        <v>0</v>
      </c>
      <c r="D55" s="140">
        <f t="shared" si="28"/>
        <v>0</v>
      </c>
      <c r="E55" s="140">
        <f t="shared" si="28"/>
        <v>0</v>
      </c>
      <c r="F55" s="140">
        <f t="shared" si="28"/>
        <v>0</v>
      </c>
      <c r="G55" s="140">
        <f t="shared" si="28"/>
        <v>0</v>
      </c>
      <c r="H55" s="140">
        <f t="shared" si="28"/>
        <v>0</v>
      </c>
      <c r="I55" s="140">
        <f t="shared" si="28"/>
        <v>0</v>
      </c>
      <c r="J55" s="140">
        <f t="shared" si="28"/>
        <v>0</v>
      </c>
      <c r="K55" s="104"/>
      <c r="L55" s="125"/>
      <c r="M55" s="179"/>
      <c r="N55" s="145"/>
      <c r="O55" s="145"/>
      <c r="P55" s="190"/>
      <c r="Q55" s="126"/>
      <c r="R55" s="127"/>
      <c r="S55" s="182"/>
      <c r="T55" s="128"/>
      <c r="U55" s="98"/>
      <c r="V55" s="105"/>
      <c r="W55" s="98"/>
      <c r="X55" s="256"/>
      <c r="Y55" s="129"/>
      <c r="Z55" s="130"/>
      <c r="AD55" s="6"/>
      <c r="AQ55" s="246"/>
    </row>
    <row r="56" spans="1:43" ht="15.75" customHeight="1" x14ac:dyDescent="0.15">
      <c r="D56" s="137"/>
      <c r="F56" s="137"/>
      <c r="H56" s="173"/>
      <c r="I56" s="173"/>
      <c r="K56" s="35"/>
      <c r="M56" s="109"/>
      <c r="S56" s="183"/>
      <c r="V56" s="36"/>
      <c r="Y56" s="32"/>
    </row>
    <row r="57" spans="1:43" ht="15.75" customHeight="1" x14ac:dyDescent="0.15">
      <c r="D57" s="137"/>
      <c r="F57" s="137"/>
      <c r="H57" s="173"/>
      <c r="I57" s="173"/>
      <c r="K57" s="35"/>
      <c r="V57" s="36"/>
      <c r="Y57" s="32"/>
    </row>
    <row r="58" spans="1:43" x14ac:dyDescent="0.15">
      <c r="K58" s="94" t="s">
        <v>10</v>
      </c>
      <c r="P58" s="107"/>
      <c r="V58" s="93" t="s">
        <v>277</v>
      </c>
      <c r="X58" s="93" t="s">
        <v>3</v>
      </c>
      <c r="Y58" s="32"/>
    </row>
    <row r="59" spans="1:43" x14ac:dyDescent="0.15">
      <c r="K59" s="94" t="s">
        <v>12</v>
      </c>
      <c r="O59" s="4"/>
      <c r="P59" s="191"/>
      <c r="Q59" s="5"/>
      <c r="R59" s="7"/>
      <c r="S59" s="7"/>
      <c r="V59" s="93" t="s">
        <v>0</v>
      </c>
      <c r="X59" s="93" t="s">
        <v>278</v>
      </c>
      <c r="Y59" s="32"/>
    </row>
    <row r="60" spans="1:43" x14ac:dyDescent="0.15">
      <c r="K60" s="94" t="s">
        <v>8</v>
      </c>
      <c r="O60" s="4"/>
      <c r="P60" s="191"/>
      <c r="Q60" s="5"/>
      <c r="R60" s="7"/>
      <c r="S60" s="7"/>
      <c r="V60" s="93" t="s">
        <v>1</v>
      </c>
      <c r="X60" s="93" t="s">
        <v>0</v>
      </c>
    </row>
    <row r="61" spans="1:43" x14ac:dyDescent="0.15">
      <c r="O61" s="4"/>
      <c r="P61" s="191"/>
      <c r="Q61" s="5"/>
      <c r="R61" s="7"/>
      <c r="S61" s="7"/>
      <c r="V61" s="93" t="s">
        <v>2</v>
      </c>
      <c r="X61" s="93" t="s">
        <v>1</v>
      </c>
    </row>
    <row r="62" spans="1:43" x14ac:dyDescent="0.15">
      <c r="O62" s="4"/>
      <c r="P62" s="191"/>
      <c r="Q62" s="5"/>
      <c r="R62" s="7"/>
      <c r="S62" s="7"/>
      <c r="V62" s="93" t="s">
        <v>221</v>
      </c>
      <c r="X62" s="93" t="s">
        <v>60</v>
      </c>
    </row>
    <row r="63" spans="1:43" x14ac:dyDescent="0.15">
      <c r="O63" s="4"/>
      <c r="P63" s="191"/>
      <c r="Q63" s="5"/>
      <c r="R63" s="7"/>
      <c r="S63" s="7"/>
      <c r="V63" s="93" t="s">
        <v>120</v>
      </c>
      <c r="X63" s="93" t="s">
        <v>121</v>
      </c>
    </row>
    <row r="64" spans="1:43" x14ac:dyDescent="0.15">
      <c r="O64" s="4"/>
      <c r="P64" s="191"/>
      <c r="Q64" s="5"/>
      <c r="R64" s="7"/>
      <c r="S64" s="7"/>
      <c r="V64" s="93" t="s">
        <v>222</v>
      </c>
      <c r="X64" s="93" t="s">
        <v>222</v>
      </c>
    </row>
    <row r="65" spans="15:24" x14ac:dyDescent="0.15">
      <c r="O65" s="4"/>
      <c r="P65" s="191"/>
      <c r="Q65" s="5"/>
      <c r="R65" s="7"/>
      <c r="S65" s="7"/>
      <c r="V65" s="93"/>
      <c r="X65" s="93"/>
    </row>
    <row r="66" spans="15:24" x14ac:dyDescent="0.15">
      <c r="O66" s="4"/>
      <c r="P66" s="191"/>
      <c r="Q66" s="5"/>
      <c r="R66" s="7"/>
      <c r="S66" s="7"/>
      <c r="V66" s="93"/>
      <c r="X66" s="93"/>
    </row>
    <row r="67" spans="15:24" x14ac:dyDescent="0.15">
      <c r="O67" s="4"/>
      <c r="P67" s="191"/>
      <c r="Q67" s="5"/>
      <c r="R67" s="7"/>
      <c r="S67" s="7"/>
      <c r="V67" s="93"/>
    </row>
    <row r="68" spans="15:24" x14ac:dyDescent="0.15">
      <c r="O68" s="4"/>
      <c r="P68" s="191"/>
      <c r="Q68" s="5"/>
      <c r="R68" s="7"/>
      <c r="S68" s="7"/>
      <c r="V68" s="36"/>
    </row>
    <row r="69" spans="15:24" x14ac:dyDescent="0.15">
      <c r="O69" s="4"/>
      <c r="P69" s="191"/>
      <c r="Q69" s="5"/>
      <c r="R69" s="7"/>
      <c r="S69" s="7"/>
    </row>
    <row r="70" spans="15:24" x14ac:dyDescent="0.15">
      <c r="P70" s="107"/>
      <c r="Q70" s="5"/>
      <c r="R70" s="7"/>
      <c r="S70" s="7"/>
    </row>
    <row r="71" spans="15:24" x14ac:dyDescent="0.15">
      <c r="P71" s="107"/>
      <c r="Q71" s="5"/>
      <c r="R71" s="7"/>
      <c r="S71" s="7"/>
    </row>
    <row r="72" spans="15:24" x14ac:dyDescent="0.15">
      <c r="P72" s="107"/>
      <c r="Q72" s="5"/>
      <c r="R72" s="7"/>
      <c r="S72" s="7"/>
    </row>
    <row r="73" spans="15:24" x14ac:dyDescent="0.15">
      <c r="P73" s="107"/>
      <c r="Q73" s="5"/>
      <c r="R73" s="7"/>
      <c r="S73" s="7"/>
    </row>
    <row r="74" spans="15:24" x14ac:dyDescent="0.15">
      <c r="P74" s="107"/>
      <c r="Q74" s="5"/>
      <c r="R74" s="7"/>
      <c r="S74" s="7"/>
    </row>
    <row r="75" spans="15:24" x14ac:dyDescent="0.15">
      <c r="P75" s="107"/>
      <c r="Q75" s="5"/>
      <c r="R75" s="7"/>
      <c r="S75" s="7"/>
    </row>
    <row r="76" spans="15:24" x14ac:dyDescent="0.15">
      <c r="P76" s="107"/>
      <c r="Q76" s="5"/>
      <c r="R76" s="7"/>
      <c r="S76" s="7"/>
    </row>
    <row r="77" spans="15:24" x14ac:dyDescent="0.15">
      <c r="P77" s="107"/>
      <c r="Q77" s="5"/>
      <c r="R77" s="7"/>
      <c r="S77" s="7"/>
    </row>
    <row r="78" spans="15:24" x14ac:dyDescent="0.15">
      <c r="P78" s="107"/>
      <c r="Q78" s="5"/>
      <c r="R78" s="7"/>
      <c r="S78" s="7"/>
    </row>
    <row r="79" spans="15:24" x14ac:dyDescent="0.15">
      <c r="P79" s="107"/>
      <c r="Q79" s="5"/>
      <c r="R79" s="7"/>
      <c r="S79" s="7"/>
    </row>
    <row r="80" spans="15:24" x14ac:dyDescent="0.15">
      <c r="P80" s="107"/>
      <c r="Q80" s="5"/>
      <c r="R80" s="7"/>
      <c r="S80" s="7"/>
    </row>
    <row r="81" spans="16:19" x14ac:dyDescent="0.15">
      <c r="P81" s="107"/>
      <c r="Q81" s="5"/>
      <c r="R81" s="7"/>
      <c r="S81" s="7"/>
    </row>
    <row r="82" spans="16:19" x14ac:dyDescent="0.15">
      <c r="P82" s="107"/>
      <c r="Q82" s="5"/>
      <c r="R82" s="7"/>
      <c r="S82" s="7"/>
    </row>
    <row r="83" spans="16:19" x14ac:dyDescent="0.15">
      <c r="P83" s="107"/>
    </row>
    <row r="84" spans="16:19" x14ac:dyDescent="0.15">
      <c r="P84" s="107"/>
    </row>
    <row r="85" spans="16:19" x14ac:dyDescent="0.15">
      <c r="P85" s="107"/>
    </row>
    <row r="86" spans="16:19" x14ac:dyDescent="0.15">
      <c r="P86" s="107"/>
    </row>
    <row r="87" spans="16:19" x14ac:dyDescent="0.15">
      <c r="P87" s="107"/>
    </row>
    <row r="88" spans="16:19" x14ac:dyDescent="0.15">
      <c r="P88" s="107"/>
    </row>
    <row r="89" spans="16:19" x14ac:dyDescent="0.15">
      <c r="P89" s="107"/>
    </row>
    <row r="90" spans="16:19" x14ac:dyDescent="0.15">
      <c r="P90" s="107"/>
    </row>
    <row r="91" spans="16:19" x14ac:dyDescent="0.15">
      <c r="P91" s="107"/>
    </row>
    <row r="92" spans="16:19" x14ac:dyDescent="0.15">
      <c r="P92" s="107"/>
    </row>
    <row r="93" spans="16:19" x14ac:dyDescent="0.15">
      <c r="P93" s="107"/>
    </row>
    <row r="94" spans="16:19" x14ac:dyDescent="0.15">
      <c r="P94" s="107"/>
    </row>
    <row r="95" spans="16:19" x14ac:dyDescent="0.15">
      <c r="P95" s="107"/>
    </row>
    <row r="96" spans="16:19" x14ac:dyDescent="0.15">
      <c r="P96" s="107"/>
    </row>
    <row r="97" spans="16:16" x14ac:dyDescent="0.15">
      <c r="P97" s="107"/>
    </row>
    <row r="98" spans="16:16" x14ac:dyDescent="0.15">
      <c r="P98" s="107"/>
    </row>
    <row r="99" spans="16:16" x14ac:dyDescent="0.15">
      <c r="P99" s="107"/>
    </row>
    <row r="100" spans="16:16" x14ac:dyDescent="0.15">
      <c r="P100" s="107"/>
    </row>
    <row r="101" spans="16:16" x14ac:dyDescent="0.15">
      <c r="P101" s="107"/>
    </row>
    <row r="102" spans="16:16" x14ac:dyDescent="0.15">
      <c r="P102" s="107"/>
    </row>
    <row r="103" spans="16:16" x14ac:dyDescent="0.15">
      <c r="P103" s="107"/>
    </row>
    <row r="104" spans="16:16" x14ac:dyDescent="0.15">
      <c r="P104" s="107"/>
    </row>
  </sheetData>
  <mergeCells count="70">
    <mergeCell ref="Z22:Z23"/>
    <mergeCell ref="U22:U23"/>
    <mergeCell ref="S18:W18"/>
    <mergeCell ref="Y22:Y23"/>
    <mergeCell ref="W22:W23"/>
    <mergeCell ref="X22:X23"/>
    <mergeCell ref="V22:V23"/>
    <mergeCell ref="S22:S23"/>
    <mergeCell ref="A22:A23"/>
    <mergeCell ref="O22:O23"/>
    <mergeCell ref="T22:T23"/>
    <mergeCell ref="L22:L23"/>
    <mergeCell ref="K22:K23"/>
    <mergeCell ref="M22:M23"/>
    <mergeCell ref="R22:R23"/>
    <mergeCell ref="N22:N23"/>
    <mergeCell ref="B22:G22"/>
    <mergeCell ref="H22:H23"/>
    <mergeCell ref="I22:I23"/>
    <mergeCell ref="P22:P23"/>
    <mergeCell ref="Q22:Q23"/>
    <mergeCell ref="D19:O19"/>
    <mergeCell ref="I18:J18"/>
    <mergeCell ref="S20:W20"/>
    <mergeCell ref="K18:N18"/>
    <mergeCell ref="AB1:AC1"/>
    <mergeCell ref="B2:E2"/>
    <mergeCell ref="B3:E3"/>
    <mergeCell ref="B4:E4"/>
    <mergeCell ref="J1:K1"/>
    <mergeCell ref="T10:V10"/>
    <mergeCell ref="P11:Q11"/>
    <mergeCell ref="T11:V11"/>
    <mergeCell ref="R11:S11"/>
    <mergeCell ref="W8:X9"/>
    <mergeCell ref="T9:V9"/>
    <mergeCell ref="F2:K2"/>
    <mergeCell ref="F3:K3"/>
    <mergeCell ref="F4:K4"/>
    <mergeCell ref="B6:E6"/>
    <mergeCell ref="B5:E5"/>
    <mergeCell ref="F6:K6"/>
    <mergeCell ref="F5:K5"/>
    <mergeCell ref="P9:Q9"/>
    <mergeCell ref="B16:L17"/>
    <mergeCell ref="B9:E9"/>
    <mergeCell ref="B18:C18"/>
    <mergeCell ref="B8:E8"/>
    <mergeCell ref="B13:E13"/>
    <mergeCell ref="F10:H10"/>
    <mergeCell ref="F11:K11"/>
    <mergeCell ref="B10:E10"/>
    <mergeCell ref="F8:K8"/>
    <mergeCell ref="F9:K9"/>
    <mergeCell ref="B19:C19"/>
    <mergeCell ref="F12:K12"/>
    <mergeCell ref="P10:Q10"/>
    <mergeCell ref="D18:H18"/>
    <mergeCell ref="T5:V5"/>
    <mergeCell ref="T6:V6"/>
    <mergeCell ref="T7:V7"/>
    <mergeCell ref="T8:V8"/>
    <mergeCell ref="P7:Q7"/>
    <mergeCell ref="B7:E7"/>
    <mergeCell ref="B12:E12"/>
    <mergeCell ref="B11:E11"/>
    <mergeCell ref="F7:K7"/>
    <mergeCell ref="P5:Q5"/>
    <mergeCell ref="P6:Q6"/>
    <mergeCell ref="P8:Q8"/>
  </mergeCells>
  <phoneticPr fontId="2"/>
  <conditionalFormatting sqref="K32">
    <cfRule type="expression" dxfId="10" priority="11">
      <formula>AND(SUM(B32:G32)&gt;0,K32 = "")</formula>
    </cfRule>
  </conditionalFormatting>
  <conditionalFormatting sqref="L32">
    <cfRule type="expression" dxfId="9" priority="10">
      <formula>AND(SUM(B32:G32)&gt;0,L32 = "")</formula>
    </cfRule>
  </conditionalFormatting>
  <conditionalFormatting sqref="M32">
    <cfRule type="expression" dxfId="8" priority="9">
      <formula>AND(SUM(B32:G32)&gt;0,M32 = "")</formula>
    </cfRule>
  </conditionalFormatting>
  <conditionalFormatting sqref="N32">
    <cfRule type="expression" dxfId="7" priority="8">
      <formula>AND(SUM(B32:G32)&gt;0,N32 = "")</formula>
    </cfRule>
  </conditionalFormatting>
  <conditionalFormatting sqref="O32">
    <cfRule type="expression" dxfId="6" priority="7">
      <formula>AND(SUM(B32:G32)&gt;0,O32 = "")</formula>
    </cfRule>
  </conditionalFormatting>
  <conditionalFormatting sqref="P32">
    <cfRule type="expression" dxfId="5" priority="6">
      <formula>AND(SUM(B32:G32)&gt;0,P32 = "")</formula>
    </cfRule>
  </conditionalFormatting>
  <conditionalFormatting sqref="R32">
    <cfRule type="expression" dxfId="4" priority="5">
      <formula>AND(SUM(B32:G32)&gt;0,R32 = "")</formula>
    </cfRule>
  </conditionalFormatting>
  <conditionalFormatting sqref="T32">
    <cfRule type="expression" dxfId="3" priority="4">
      <formula>AND(SUM(B32:G32)&gt;0,T32 = "")</formula>
    </cfRule>
  </conditionalFormatting>
  <conditionalFormatting sqref="U32">
    <cfRule type="expression" dxfId="2" priority="1">
      <formula>AND(SUM(B32:G32)&gt;0,U32 = "")</formula>
    </cfRule>
  </conditionalFormatting>
  <conditionalFormatting sqref="V32">
    <cfRule type="expression" dxfId="1" priority="3">
      <formula>AND(SUM(B32:G32)&gt;0,V32 = "")</formula>
    </cfRule>
  </conditionalFormatting>
  <conditionalFormatting sqref="W32">
    <cfRule type="expression" dxfId="0" priority="2">
      <formula>AND(SUM(B32:G32)&gt;0,W32 = "")</formula>
    </cfRule>
  </conditionalFormatting>
  <dataValidations count="6">
    <dataValidation type="list" allowBlank="1" showInputMessage="1" showErrorMessage="1" sqref="K24:K55">
      <formula1>$K$58:$K$60</formula1>
    </dataValidation>
    <dataValidation type="list" allowBlank="1" sqref="Y3:Z3">
      <formula1>#REF!</formula1>
    </dataValidation>
    <dataValidation type="list" allowBlank="1" showInputMessage="1" showErrorMessage="1" sqref="X55 X24:X53">
      <formula1>$X$58:$X$64</formula1>
    </dataValidation>
    <dataValidation type="list" allowBlank="1" showInputMessage="1" showErrorMessage="1" sqref="X54">
      <formula1>$X$58:$X$65</formula1>
    </dataValidation>
    <dataValidation type="list" allowBlank="1" showInputMessage="1" showErrorMessage="1" sqref="V54:V55">
      <formula1>$V$58:$V$66</formula1>
    </dataValidation>
    <dataValidation type="list" allowBlank="1" showInputMessage="1" showErrorMessage="1" sqref="V24:V53">
      <formula1>$V$58:$V$64</formula1>
    </dataValidation>
  </dataValidations>
  <hyperlinks>
    <hyperlink ref="W8" r:id="rId1" display="【クロネコヤマトＨＰ】"/>
    <hyperlink ref="S4" r:id="rId2"/>
    <hyperlink ref="O22" r:id="rId3" display="〒"/>
    <hyperlink ref="O22:O23" r:id="rId4" display="http://www.post.japanpost.jp/zipcode/index.html"/>
  </hyperlinks>
  <pageMargins left="0.15748031496062992" right="0.15748031496062992" top="0.31496062992125984" bottom="0.19685039370078741" header="0.31496062992125984" footer="0.27559055118110237"/>
  <pageSetup paperSize="9" scale="43" orientation="landscape" r:id="rId5"/>
  <headerFooter alignWithMargins="0"/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5"/>
    <pageSetUpPr fitToPage="1"/>
  </sheetPr>
  <dimension ref="A1:AN104"/>
  <sheetViews>
    <sheetView showGridLines="0" view="pageBreakPreview" zoomScale="70" zoomScaleNormal="65" zoomScaleSheetLayoutView="70" workbookViewId="0">
      <selection activeCell="J25" sqref="J25"/>
    </sheetView>
  </sheetViews>
  <sheetFormatPr defaultRowHeight="14.25" x14ac:dyDescent="0.15"/>
  <cols>
    <col min="1" max="1" width="3.875" customWidth="1"/>
    <col min="2" max="7" width="8.5" style="1" customWidth="1"/>
    <col min="8" max="9" width="12" style="1" customWidth="1"/>
    <col min="10" max="10" width="12" customWidth="1"/>
    <col min="11" max="11" width="10.375" customWidth="1"/>
    <col min="12" max="13" width="17.5" style="1" customWidth="1"/>
    <col min="14" max="14" width="18.25" style="1" customWidth="1"/>
    <col min="15" max="15" width="15.75" customWidth="1"/>
    <col min="16" max="16" width="38" customWidth="1"/>
    <col min="17" max="17" width="10" bestFit="1" customWidth="1"/>
    <col min="18" max="19" width="22.75" style="6" customWidth="1"/>
    <col min="20" max="20" width="7.75" style="6" customWidth="1"/>
    <col min="21" max="21" width="12.75" style="8" customWidth="1"/>
    <col min="22" max="22" width="10.25" style="8" customWidth="1"/>
    <col min="23" max="23" width="13.625" style="8" customWidth="1"/>
    <col min="24" max="24" width="10.25" style="8" customWidth="1"/>
    <col min="25" max="25" width="7.875" bestFit="1" customWidth="1"/>
    <col min="26" max="26" width="8.5" customWidth="1"/>
    <col min="27" max="27" width="9.125" customWidth="1"/>
  </cols>
  <sheetData>
    <row r="1" spans="1:37" ht="24.75" customHeight="1" x14ac:dyDescent="0.15">
      <c r="B1" s="220" t="s">
        <v>228</v>
      </c>
      <c r="C1" s="9"/>
      <c r="D1" s="9"/>
      <c r="E1" s="9"/>
      <c r="F1" s="9"/>
      <c r="G1" s="9"/>
      <c r="H1" s="9"/>
      <c r="I1" s="99" t="s">
        <v>94</v>
      </c>
      <c r="J1" s="210"/>
      <c r="K1" s="211"/>
      <c r="N1" s="148"/>
      <c r="O1" s="9"/>
      <c r="P1" s="202" t="s">
        <v>193</v>
      </c>
      <c r="R1" s="33" t="s">
        <v>123</v>
      </c>
      <c r="S1" s="184" t="s">
        <v>194</v>
      </c>
      <c r="T1" s="167"/>
      <c r="U1" s="33"/>
      <c r="V1" s="168"/>
      <c r="W1" s="16"/>
      <c r="X1" s="16"/>
      <c r="Y1" s="17"/>
      <c r="Z1" s="17"/>
      <c r="AB1" s="303" t="s">
        <v>238</v>
      </c>
      <c r="AC1" s="304"/>
    </row>
    <row r="2" spans="1:37" ht="24.75" customHeight="1" x14ac:dyDescent="0.15">
      <c r="B2" s="272" t="s">
        <v>66</v>
      </c>
      <c r="C2" s="272"/>
      <c r="D2" s="272"/>
      <c r="E2" s="273"/>
      <c r="F2" s="348" t="s">
        <v>68</v>
      </c>
      <c r="G2" s="349"/>
      <c r="H2" s="347"/>
      <c r="I2" s="347"/>
      <c r="J2" s="347"/>
      <c r="K2" s="308"/>
      <c r="N2" s="149"/>
      <c r="O2" s="153"/>
      <c r="R2" s="33" t="s">
        <v>237</v>
      </c>
      <c r="S2" s="33"/>
      <c r="U2" s="33"/>
      <c r="W2" s="83"/>
      <c r="Y2" s="20"/>
      <c r="Z2" s="20"/>
      <c r="AB2" s="187" t="s">
        <v>124</v>
      </c>
      <c r="AC2" s="227">
        <v>4180</v>
      </c>
    </row>
    <row r="3" spans="1:37" ht="24" customHeight="1" x14ac:dyDescent="0.15">
      <c r="A3" s="97" t="s">
        <v>195</v>
      </c>
      <c r="B3" s="272" t="s">
        <v>48</v>
      </c>
      <c r="C3" s="272"/>
      <c r="D3" s="272"/>
      <c r="E3" s="273"/>
      <c r="F3" s="345" t="s">
        <v>116</v>
      </c>
      <c r="G3" s="346"/>
      <c r="H3" s="347"/>
      <c r="I3" s="347"/>
      <c r="J3" s="347"/>
      <c r="K3" s="308"/>
      <c r="N3" s="150"/>
      <c r="O3" s="81"/>
      <c r="P3" s="108"/>
      <c r="R3" s="33" t="s">
        <v>268</v>
      </c>
      <c r="S3" s="33"/>
      <c r="U3" s="33"/>
      <c r="W3" s="83"/>
      <c r="X3" s="10"/>
      <c r="Y3" s="23"/>
      <c r="Z3" s="23"/>
      <c r="AB3" s="187" t="s">
        <v>125</v>
      </c>
      <c r="AC3" s="227">
        <v>3300.0000000000005</v>
      </c>
    </row>
    <row r="4" spans="1:37" ht="24.75" customHeight="1" x14ac:dyDescent="0.2">
      <c r="A4" s="97" t="s">
        <v>50</v>
      </c>
      <c r="B4" s="272" t="s">
        <v>49</v>
      </c>
      <c r="C4" s="272"/>
      <c r="D4" s="272"/>
      <c r="E4" s="273"/>
      <c r="F4" s="345" t="s">
        <v>69</v>
      </c>
      <c r="G4" s="346"/>
      <c r="H4" s="347"/>
      <c r="I4" s="347"/>
      <c r="J4" s="347"/>
      <c r="K4" s="308"/>
      <c r="N4" s="150"/>
      <c r="O4" s="81"/>
      <c r="P4" s="203" t="s">
        <v>267</v>
      </c>
      <c r="R4" s="119" t="s">
        <v>177</v>
      </c>
      <c r="S4" s="201" t="s">
        <v>178</v>
      </c>
      <c r="T4" s="101"/>
      <c r="V4" s="157"/>
      <c r="W4" s="157"/>
      <c r="Y4" s="18"/>
      <c r="Z4" s="18"/>
      <c r="AB4" s="187" t="s">
        <v>180</v>
      </c>
      <c r="AC4" s="227">
        <v>3300.0000000000005</v>
      </c>
    </row>
    <row r="5" spans="1:37" ht="24.75" customHeight="1" x14ac:dyDescent="0.15">
      <c r="A5" s="97" t="s">
        <v>50</v>
      </c>
      <c r="B5" s="272" t="s">
        <v>113</v>
      </c>
      <c r="C5" s="272"/>
      <c r="D5" s="272"/>
      <c r="E5" s="273"/>
      <c r="F5" s="348" t="s">
        <v>216</v>
      </c>
      <c r="G5" s="349"/>
      <c r="H5" s="347"/>
      <c r="I5" s="347"/>
      <c r="J5" s="347"/>
      <c r="K5" s="308"/>
      <c r="N5" s="149"/>
      <c r="O5" s="81"/>
      <c r="P5" s="266" t="s">
        <v>39</v>
      </c>
      <c r="Q5" s="279"/>
      <c r="R5" s="158" t="s">
        <v>40</v>
      </c>
      <c r="S5" s="158" t="s">
        <v>41</v>
      </c>
      <c r="T5" s="266" t="s">
        <v>42</v>
      </c>
      <c r="U5" s="267"/>
      <c r="V5" s="268"/>
      <c r="W5" s="160"/>
      <c r="Y5" s="16"/>
      <c r="Z5" s="16"/>
      <c r="AB5" s="187" t="s">
        <v>126</v>
      </c>
      <c r="AC5" s="227">
        <v>3300.0000000000005</v>
      </c>
    </row>
    <row r="6" spans="1:37" ht="24.75" customHeight="1" x14ac:dyDescent="0.15">
      <c r="A6" s="97" t="s">
        <v>50</v>
      </c>
      <c r="B6" s="272" t="s">
        <v>190</v>
      </c>
      <c r="C6" s="272"/>
      <c r="D6" s="272"/>
      <c r="E6" s="273"/>
      <c r="F6" s="348" t="s">
        <v>176</v>
      </c>
      <c r="G6" s="349"/>
      <c r="H6" s="347"/>
      <c r="I6" s="347"/>
      <c r="J6" s="347"/>
      <c r="K6" s="308"/>
      <c r="N6" s="149"/>
      <c r="O6" s="81"/>
      <c r="P6" s="263" t="s">
        <v>170</v>
      </c>
      <c r="Q6" s="264"/>
      <c r="R6" s="186">
        <v>5104</v>
      </c>
      <c r="S6" s="159">
        <v>1804</v>
      </c>
      <c r="T6" s="269">
        <v>6908</v>
      </c>
      <c r="U6" s="270"/>
      <c r="V6" s="271"/>
      <c r="W6" s="161"/>
      <c r="Y6" s="18"/>
      <c r="Z6" s="18"/>
      <c r="AB6" s="187" t="s">
        <v>128</v>
      </c>
      <c r="AC6" s="227">
        <v>2970.0000000000005</v>
      </c>
    </row>
    <row r="7" spans="1:37" ht="24.75" customHeight="1" x14ac:dyDescent="0.15">
      <c r="A7" s="97" t="s">
        <v>50</v>
      </c>
      <c r="B7" s="272" t="s">
        <v>11</v>
      </c>
      <c r="C7" s="272"/>
      <c r="D7" s="272"/>
      <c r="E7" s="273"/>
      <c r="F7" s="351" t="s">
        <v>172</v>
      </c>
      <c r="G7" s="352"/>
      <c r="H7" s="352"/>
      <c r="I7" s="352"/>
      <c r="J7" s="352"/>
      <c r="K7" s="353"/>
      <c r="N7" s="149"/>
      <c r="O7" s="81"/>
      <c r="P7" s="263" t="s">
        <v>171</v>
      </c>
      <c r="Q7" s="264"/>
      <c r="R7" s="186">
        <v>3564</v>
      </c>
      <c r="S7" s="159">
        <v>1144</v>
      </c>
      <c r="T7" s="269">
        <v>4708</v>
      </c>
      <c r="U7" s="270"/>
      <c r="V7" s="271"/>
      <c r="W7" s="161"/>
      <c r="Y7" s="19"/>
      <c r="Z7" s="19"/>
      <c r="AB7" s="187" t="s">
        <v>127</v>
      </c>
      <c r="AC7" s="227">
        <v>2970.0000000000005</v>
      </c>
    </row>
    <row r="8" spans="1:37" ht="22.5" customHeight="1" x14ac:dyDescent="0.15">
      <c r="A8" s="97" t="s">
        <v>196</v>
      </c>
      <c r="B8" s="272" t="s">
        <v>6</v>
      </c>
      <c r="C8" s="274"/>
      <c r="D8" s="274"/>
      <c r="E8" s="275"/>
      <c r="F8" s="348" t="s">
        <v>117</v>
      </c>
      <c r="G8" s="349"/>
      <c r="H8" s="347"/>
      <c r="I8" s="347"/>
      <c r="J8" s="347"/>
      <c r="K8" s="308"/>
      <c r="N8" s="151"/>
      <c r="O8" s="81"/>
      <c r="P8" s="263" t="s">
        <v>186</v>
      </c>
      <c r="Q8" s="264"/>
      <c r="R8" s="186">
        <v>748</v>
      </c>
      <c r="S8" s="159">
        <v>220</v>
      </c>
      <c r="T8" s="269">
        <v>968</v>
      </c>
      <c r="U8" s="270"/>
      <c r="V8" s="271"/>
      <c r="W8" s="312" t="s">
        <v>85</v>
      </c>
      <c r="X8" s="313"/>
      <c r="Y8" s="19"/>
      <c r="Z8" s="19"/>
      <c r="AB8" s="187" t="s">
        <v>129</v>
      </c>
      <c r="AC8" s="227">
        <v>2970.0000000000005</v>
      </c>
    </row>
    <row r="9" spans="1:37" s="10" customFormat="1" ht="24.75" customHeight="1" x14ac:dyDescent="0.15">
      <c r="A9" s="97" t="s">
        <v>50</v>
      </c>
      <c r="B9" s="272" t="s">
        <v>7</v>
      </c>
      <c r="C9" s="286"/>
      <c r="D9" s="286"/>
      <c r="E9" s="287"/>
      <c r="F9" s="348" t="s">
        <v>117</v>
      </c>
      <c r="G9" s="349"/>
      <c r="H9" s="347"/>
      <c r="I9" s="347"/>
      <c r="J9" s="347"/>
      <c r="K9" s="308"/>
      <c r="N9" s="110"/>
      <c r="O9" s="14"/>
      <c r="P9" s="263" t="s">
        <v>230</v>
      </c>
      <c r="Q9" s="264"/>
      <c r="R9" s="186">
        <v>660</v>
      </c>
      <c r="S9" s="159">
        <v>220</v>
      </c>
      <c r="T9" s="269">
        <v>880</v>
      </c>
      <c r="U9" s="270"/>
      <c r="V9" s="271"/>
      <c r="W9" s="312"/>
      <c r="X9" s="313"/>
      <c r="Y9" s="22"/>
      <c r="Z9" s="22"/>
      <c r="AB9" s="187" t="s">
        <v>134</v>
      </c>
      <c r="AC9" s="227">
        <v>2530</v>
      </c>
      <c r="AK9" s="12"/>
    </row>
    <row r="10" spans="1:37" s="10" customFormat="1" ht="24.75" customHeight="1" x14ac:dyDescent="0.15">
      <c r="A10" s="97" t="s">
        <v>50</v>
      </c>
      <c r="B10" s="272" t="s">
        <v>46</v>
      </c>
      <c r="C10" s="286"/>
      <c r="D10" s="286"/>
      <c r="E10" s="287"/>
      <c r="F10" s="307" t="s">
        <v>217</v>
      </c>
      <c r="G10" s="355"/>
      <c r="H10" s="356"/>
      <c r="I10" s="354"/>
      <c r="J10" s="347"/>
      <c r="K10" s="347"/>
      <c r="N10" s="110"/>
      <c r="O10" s="14"/>
      <c r="P10" s="263" t="s">
        <v>197</v>
      </c>
      <c r="Q10" s="264"/>
      <c r="R10" s="186">
        <v>3080</v>
      </c>
      <c r="S10" s="159">
        <v>550</v>
      </c>
      <c r="T10" s="269">
        <v>3630</v>
      </c>
      <c r="U10" s="270"/>
      <c r="V10" s="271"/>
      <c r="W10" s="212"/>
      <c r="X10" s="212"/>
      <c r="Y10" s="22"/>
      <c r="Z10" s="22"/>
      <c r="AB10" s="187" t="s">
        <v>135</v>
      </c>
      <c r="AC10" s="227">
        <v>2530</v>
      </c>
      <c r="AK10" s="12"/>
    </row>
    <row r="11" spans="1:37" s="10" customFormat="1" ht="24.75" customHeight="1" x14ac:dyDescent="0.15">
      <c r="A11" s="97" t="s">
        <v>196</v>
      </c>
      <c r="B11" s="272" t="s">
        <v>225</v>
      </c>
      <c r="C11" s="274"/>
      <c r="D11" s="274"/>
      <c r="E11" s="275"/>
      <c r="F11" s="348" t="s">
        <v>70</v>
      </c>
      <c r="G11" s="349"/>
      <c r="H11" s="347"/>
      <c r="I11" s="347"/>
      <c r="J11" s="347"/>
      <c r="K11" s="308"/>
      <c r="L11" s="222"/>
      <c r="N11" s="110"/>
      <c r="O11" s="14"/>
      <c r="P11" s="307" t="s">
        <v>192</v>
      </c>
      <c r="Q11" s="308"/>
      <c r="R11" s="311">
        <v>3036</v>
      </c>
      <c r="S11" s="268"/>
      <c r="T11" s="309" t="s">
        <v>191</v>
      </c>
      <c r="U11" s="309"/>
      <c r="V11" s="310"/>
      <c r="W11" s="212"/>
      <c r="X11" s="212"/>
      <c r="Y11" s="22"/>
      <c r="Z11" s="22"/>
      <c r="AB11" s="187" t="s">
        <v>136</v>
      </c>
      <c r="AC11" s="227">
        <v>2530</v>
      </c>
      <c r="AK11" s="12"/>
    </row>
    <row r="12" spans="1:37" s="10" customFormat="1" ht="24.75" customHeight="1" x14ac:dyDescent="0.2">
      <c r="B12" s="272" t="s">
        <v>226</v>
      </c>
      <c r="C12" s="274"/>
      <c r="D12" s="274"/>
      <c r="E12" s="275"/>
      <c r="F12" s="348" t="s">
        <v>71</v>
      </c>
      <c r="G12" s="347"/>
      <c r="H12" s="347"/>
      <c r="I12" s="347"/>
      <c r="J12" s="347"/>
      <c r="K12" s="308"/>
      <c r="N12" s="149"/>
      <c r="O12" s="21"/>
      <c r="P12" s="199" t="s">
        <v>279</v>
      </c>
      <c r="R12" s="106"/>
      <c r="S12" s="106"/>
      <c r="T12" s="106"/>
      <c r="U12" s="106"/>
      <c r="V12" s="106"/>
      <c r="X12" s="185"/>
      <c r="AB12" s="187" t="s">
        <v>133</v>
      </c>
      <c r="AC12" s="227">
        <v>2530</v>
      </c>
    </row>
    <row r="13" spans="1:37" s="10" customFormat="1" ht="24.75" customHeight="1" x14ac:dyDescent="0.2">
      <c r="A13" s="96"/>
      <c r="B13" s="272" t="s">
        <v>227</v>
      </c>
      <c r="C13" s="286"/>
      <c r="D13" s="286"/>
      <c r="E13" s="286"/>
      <c r="G13" s="208" t="s">
        <v>89</v>
      </c>
      <c r="H13" s="214" t="s">
        <v>91</v>
      </c>
      <c r="I13" s="209" t="s">
        <v>90</v>
      </c>
      <c r="J13" s="214" t="s">
        <v>92</v>
      </c>
      <c r="K13" s="215"/>
      <c r="N13" s="149"/>
      <c r="O13" s="29"/>
      <c r="P13" s="199" t="s">
        <v>280</v>
      </c>
      <c r="U13" s="15"/>
      <c r="V13" s="15"/>
      <c r="W13" s="185"/>
      <c r="X13" s="185"/>
      <c r="AB13" s="187" t="s">
        <v>132</v>
      </c>
      <c r="AC13" s="227">
        <v>2530</v>
      </c>
      <c r="AH13" s="11"/>
    </row>
    <row r="14" spans="1:37" s="10" customFormat="1" ht="24.75" customHeight="1" x14ac:dyDescent="0.15">
      <c r="B14" s="240" t="s">
        <v>273</v>
      </c>
      <c r="N14" s="152"/>
      <c r="P14" s="257" t="s">
        <v>61</v>
      </c>
      <c r="R14" s="100"/>
      <c r="S14" s="100"/>
      <c r="T14" s="22"/>
      <c r="U14" s="15"/>
      <c r="V14" s="15"/>
      <c r="W14" s="15"/>
      <c r="X14" s="15"/>
      <c r="Y14" s="138"/>
      <c r="Z14" s="124"/>
      <c r="AB14" s="187" t="s">
        <v>130</v>
      </c>
      <c r="AC14" s="227">
        <v>2530</v>
      </c>
      <c r="AH14" s="11"/>
    </row>
    <row r="15" spans="1:37" ht="20.25" customHeight="1" thickBot="1" x14ac:dyDescent="0.2">
      <c r="B15" s="241" t="s">
        <v>62</v>
      </c>
      <c r="C15"/>
      <c r="D15" s="30"/>
      <c r="E15" s="30"/>
      <c r="F15" s="30"/>
      <c r="G15" s="30"/>
      <c r="H15" s="30"/>
      <c r="I15" s="30"/>
      <c r="J15" s="25"/>
      <c r="K15" s="25"/>
      <c r="L15" s="31"/>
      <c r="M15" s="25"/>
      <c r="N15" s="25"/>
      <c r="O15" s="25"/>
      <c r="P15" s="258" t="s">
        <v>282</v>
      </c>
      <c r="R15" s="100"/>
      <c r="S15" s="100"/>
      <c r="T15" s="22"/>
      <c r="U15" s="15"/>
      <c r="V15" s="15"/>
      <c r="W15" s="15"/>
      <c r="X15" s="15"/>
      <c r="Y15" s="15"/>
      <c r="Z15" s="15"/>
      <c r="AB15" s="187" t="s">
        <v>131</v>
      </c>
      <c r="AC15" s="227">
        <v>2530</v>
      </c>
    </row>
    <row r="16" spans="1:37" s="10" customFormat="1" ht="20.25" customHeight="1" thickTop="1" x14ac:dyDescent="0.15">
      <c r="B16" s="280" t="s">
        <v>198</v>
      </c>
      <c r="C16" s="281"/>
      <c r="D16" s="281"/>
      <c r="E16" s="281"/>
      <c r="F16" s="281"/>
      <c r="G16" s="281"/>
      <c r="H16" s="281"/>
      <c r="I16" s="281"/>
      <c r="J16" s="281"/>
      <c r="K16" s="281"/>
      <c r="L16" s="282"/>
      <c r="M16" s="95"/>
      <c r="N16" s="95"/>
      <c r="O16" s="95"/>
      <c r="P16" s="257" t="s">
        <v>281</v>
      </c>
      <c r="R16" s="28"/>
      <c r="S16" s="28"/>
      <c r="T16" s="22"/>
      <c r="U16" s="15"/>
      <c r="V16" s="15"/>
      <c r="W16" s="15"/>
      <c r="X16" s="122"/>
      <c r="Y16" s="15"/>
      <c r="Z16" s="15"/>
      <c r="AB16" s="187" t="s">
        <v>181</v>
      </c>
      <c r="AC16" s="227">
        <v>2530</v>
      </c>
      <c r="AH16" s="11"/>
    </row>
    <row r="17" spans="1:40" s="10" customFormat="1" ht="20.25" customHeight="1" thickBot="1" x14ac:dyDescent="0.2">
      <c r="B17" s="283"/>
      <c r="C17" s="284"/>
      <c r="D17" s="284"/>
      <c r="E17" s="284"/>
      <c r="F17" s="284"/>
      <c r="G17" s="284"/>
      <c r="H17" s="284"/>
      <c r="I17" s="284"/>
      <c r="J17" s="284"/>
      <c r="K17" s="284"/>
      <c r="L17" s="285"/>
      <c r="M17" s="95"/>
      <c r="N17" s="95"/>
      <c r="O17" s="95"/>
      <c r="P17" s="257" t="s">
        <v>236</v>
      </c>
      <c r="R17" s="6"/>
      <c r="S17" s="6"/>
      <c r="U17" s="22"/>
      <c r="V17" s="22"/>
      <c r="W17" s="22"/>
      <c r="X17" s="22"/>
      <c r="Y17" s="9"/>
      <c r="Z17" s="9"/>
      <c r="AB17" s="187" t="s">
        <v>182</v>
      </c>
      <c r="AC17" s="227">
        <v>2530</v>
      </c>
      <c r="AH17" s="11"/>
    </row>
    <row r="18" spans="1:40" ht="27.75" customHeight="1" thickTop="1" x14ac:dyDescent="0.15">
      <c r="B18" s="288" t="s">
        <v>111</v>
      </c>
      <c r="C18" s="350"/>
      <c r="D18" s="339">
        <v>44593</v>
      </c>
      <c r="E18" s="340"/>
      <c r="F18" s="340"/>
      <c r="G18" s="340"/>
      <c r="H18" s="340"/>
      <c r="I18" s="288" t="s">
        <v>179</v>
      </c>
      <c r="J18" s="297"/>
      <c r="K18" s="341" t="s">
        <v>175</v>
      </c>
      <c r="L18" s="342"/>
      <c r="M18" s="267"/>
      <c r="N18" s="268"/>
      <c r="O18" s="164" t="s">
        <v>110</v>
      </c>
      <c r="P18" s="200" t="s">
        <v>176</v>
      </c>
      <c r="Q18" s="193"/>
      <c r="R18" s="166" t="s">
        <v>199</v>
      </c>
      <c r="S18" s="338" t="s">
        <v>173</v>
      </c>
      <c r="T18" s="267"/>
      <c r="U18" s="267"/>
      <c r="V18" s="267"/>
      <c r="W18" s="268"/>
      <c r="X18" s="194"/>
      <c r="AB18" s="187" t="s">
        <v>183</v>
      </c>
      <c r="AC18" s="227">
        <v>2530</v>
      </c>
    </row>
    <row r="19" spans="1:40" ht="34.5" customHeight="1" x14ac:dyDescent="0.15">
      <c r="B19" s="259" t="s">
        <v>84</v>
      </c>
      <c r="C19" s="259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6"/>
      <c r="P19" s="188"/>
      <c r="W19" s="196"/>
      <c r="X19" s="195"/>
      <c r="AB19" s="187" t="s">
        <v>139</v>
      </c>
      <c r="AC19" s="227">
        <v>2530</v>
      </c>
    </row>
    <row r="20" spans="1:40" ht="33" customHeight="1" x14ac:dyDescent="0.15">
      <c r="C20" s="160"/>
      <c r="D20" s="204" t="s">
        <v>274</v>
      </c>
      <c r="E20" s="188"/>
      <c r="F20" s="204"/>
      <c r="G20" s="188"/>
      <c r="H20" s="197"/>
      <c r="I20" s="188"/>
      <c r="J20" s="188"/>
      <c r="K20" s="188"/>
      <c r="L20" s="188"/>
      <c r="M20" s="188"/>
      <c r="N20" s="188"/>
      <c r="O20" s="188"/>
      <c r="P20" s="188"/>
      <c r="R20" s="162" t="s">
        <v>169</v>
      </c>
      <c r="S20" s="298" t="s">
        <v>269</v>
      </c>
      <c r="T20" s="299"/>
      <c r="U20" s="299"/>
      <c r="V20" s="299"/>
      <c r="W20" s="300"/>
      <c r="X20" s="195"/>
      <c r="AB20" s="187" t="s">
        <v>137</v>
      </c>
      <c r="AC20" s="227">
        <v>2530</v>
      </c>
    </row>
    <row r="21" spans="1:40" ht="13.5" customHeight="1" x14ac:dyDescent="0.15">
      <c r="A21" s="107">
        <v>1</v>
      </c>
      <c r="B21" s="107">
        <v>2</v>
      </c>
      <c r="C21" s="107">
        <v>3</v>
      </c>
      <c r="D21" s="107">
        <v>4</v>
      </c>
      <c r="E21" s="107">
        <v>5</v>
      </c>
      <c r="F21" s="107">
        <v>6</v>
      </c>
      <c r="G21" s="107">
        <v>7</v>
      </c>
      <c r="H21" s="107">
        <v>8</v>
      </c>
      <c r="I21" s="107">
        <v>9</v>
      </c>
      <c r="J21" s="107">
        <v>10</v>
      </c>
      <c r="K21" s="107">
        <v>11</v>
      </c>
      <c r="L21" s="107">
        <v>12</v>
      </c>
      <c r="M21" s="107">
        <v>13</v>
      </c>
      <c r="N21" s="107">
        <v>14</v>
      </c>
      <c r="O21" s="107">
        <v>15</v>
      </c>
      <c r="P21" s="107">
        <v>16</v>
      </c>
      <c r="Q21" s="107">
        <v>17</v>
      </c>
      <c r="R21" s="107">
        <v>18</v>
      </c>
      <c r="S21" s="107">
        <v>19</v>
      </c>
      <c r="T21" s="107">
        <v>20</v>
      </c>
      <c r="U21" s="107">
        <v>21</v>
      </c>
      <c r="V21" s="107">
        <v>22</v>
      </c>
      <c r="W21" s="107">
        <v>23</v>
      </c>
      <c r="X21" s="107">
        <v>24</v>
      </c>
      <c r="Y21" s="107">
        <v>25</v>
      </c>
      <c r="Z21" s="107">
        <v>26</v>
      </c>
      <c r="AB21" s="187" t="s">
        <v>138</v>
      </c>
      <c r="AC21" s="227">
        <v>2530</v>
      </c>
    </row>
    <row r="22" spans="1:40" s="75" customFormat="1" ht="32.25" customHeight="1" x14ac:dyDescent="0.15">
      <c r="A22" s="343" t="s">
        <v>37</v>
      </c>
      <c r="B22" s="322" t="s">
        <v>51</v>
      </c>
      <c r="C22" s="277"/>
      <c r="D22" s="277"/>
      <c r="E22" s="277"/>
      <c r="F22" s="277"/>
      <c r="G22" s="278"/>
      <c r="H22" s="323" t="s">
        <v>220</v>
      </c>
      <c r="I22" s="323" t="s">
        <v>185</v>
      </c>
      <c r="J22" s="206" t="s">
        <v>167</v>
      </c>
      <c r="K22" s="318" t="s">
        <v>52</v>
      </c>
      <c r="L22" s="318" t="s">
        <v>53</v>
      </c>
      <c r="M22" s="318" t="s">
        <v>88</v>
      </c>
      <c r="N22" s="318" t="s">
        <v>73</v>
      </c>
      <c r="O22" s="316" t="s">
        <v>200</v>
      </c>
      <c r="P22" s="318" t="s">
        <v>168</v>
      </c>
      <c r="Q22" s="326" t="s">
        <v>166</v>
      </c>
      <c r="R22" s="320" t="s">
        <v>118</v>
      </c>
      <c r="S22" s="320" t="s">
        <v>119</v>
      </c>
      <c r="T22" s="318" t="s">
        <v>54</v>
      </c>
      <c r="U22" s="318" t="s">
        <v>55</v>
      </c>
      <c r="V22" s="318" t="s">
        <v>56</v>
      </c>
      <c r="W22" s="334" t="s">
        <v>57</v>
      </c>
      <c r="X22" s="336" t="s">
        <v>63</v>
      </c>
      <c r="Y22" s="332" t="s">
        <v>64</v>
      </c>
      <c r="Z22" s="328" t="s">
        <v>86</v>
      </c>
      <c r="AB22" s="187" t="s">
        <v>143</v>
      </c>
      <c r="AC22" s="227">
        <v>2530</v>
      </c>
    </row>
    <row r="23" spans="1:40" s="75" customFormat="1" ht="32.25" customHeight="1" x14ac:dyDescent="0.15">
      <c r="A23" s="344"/>
      <c r="B23" s="112" t="s">
        <v>201</v>
      </c>
      <c r="C23" s="112" t="s">
        <v>202</v>
      </c>
      <c r="D23" s="113" t="s">
        <v>13</v>
      </c>
      <c r="E23" s="223" t="s">
        <v>229</v>
      </c>
      <c r="F23" s="113" t="s">
        <v>203</v>
      </c>
      <c r="G23" s="113" t="s">
        <v>204</v>
      </c>
      <c r="H23" s="324"/>
      <c r="I23" s="324"/>
      <c r="J23" s="207" t="s">
        <v>266</v>
      </c>
      <c r="K23" s="319"/>
      <c r="L23" s="319"/>
      <c r="M23" s="319"/>
      <c r="N23" s="319"/>
      <c r="O23" s="317"/>
      <c r="P23" s="325"/>
      <c r="Q23" s="327"/>
      <c r="R23" s="321"/>
      <c r="S23" s="321"/>
      <c r="T23" s="319"/>
      <c r="U23" s="319"/>
      <c r="V23" s="319"/>
      <c r="W23" s="335"/>
      <c r="X23" s="337"/>
      <c r="Y23" s="333"/>
      <c r="Z23" s="329"/>
      <c r="AB23" s="187" t="s">
        <v>140</v>
      </c>
      <c r="AC23" s="227">
        <v>2530</v>
      </c>
      <c r="AD23" s="75" t="s">
        <v>239</v>
      </c>
      <c r="AE23" s="75" t="s">
        <v>240</v>
      </c>
      <c r="AF23" s="75" t="s">
        <v>241</v>
      </c>
      <c r="AG23" s="75" t="s">
        <v>242</v>
      </c>
      <c r="AI23" s="75" t="s">
        <v>243</v>
      </c>
      <c r="AJ23" s="75" t="s">
        <v>244</v>
      </c>
      <c r="AK23" s="75" t="s">
        <v>245</v>
      </c>
      <c r="AL23" s="75" t="s">
        <v>246</v>
      </c>
      <c r="AM23" s="75" t="s">
        <v>247</v>
      </c>
      <c r="AN23" s="75" t="s">
        <v>248</v>
      </c>
    </row>
    <row r="24" spans="1:40" s="34" customFormat="1" ht="24" customHeight="1" x14ac:dyDescent="0.15">
      <c r="A24" s="121" t="s">
        <v>205</v>
      </c>
      <c r="B24" s="114">
        <v>1</v>
      </c>
      <c r="C24" s="114"/>
      <c r="D24" s="114">
        <v>1</v>
      </c>
      <c r="E24" s="114">
        <v>1</v>
      </c>
      <c r="F24" s="114"/>
      <c r="G24" s="114"/>
      <c r="H24" s="169">
        <f>SUM(AI24:AN24)</f>
        <v>31196</v>
      </c>
      <c r="I24" s="169">
        <v>2640</v>
      </c>
      <c r="J24" s="205">
        <f>SUM(H24:I24)</f>
        <v>33836</v>
      </c>
      <c r="K24" s="79" t="s">
        <v>10</v>
      </c>
      <c r="L24" s="155" t="s">
        <v>43</v>
      </c>
      <c r="M24" s="177" t="str">
        <f t="shared" ref="M24:M48" si="0">IF(L24="",0,PHONETIC(L24))</f>
        <v>タナカ　タロウ</v>
      </c>
      <c r="N24" s="76" t="s">
        <v>115</v>
      </c>
      <c r="O24" s="77" t="s">
        <v>58</v>
      </c>
      <c r="P24" s="77" t="s">
        <v>44</v>
      </c>
      <c r="Q24" s="198" t="s">
        <v>130</v>
      </c>
      <c r="R24" s="163" t="s">
        <v>224</v>
      </c>
      <c r="S24" s="180" t="str">
        <f t="shared" ref="S24:S48" si="1">IF(R24="",0,PHONETIC(R24))</f>
        <v>レオパレス○○○○</v>
      </c>
      <c r="T24" s="78">
        <v>201</v>
      </c>
      <c r="U24" s="115">
        <v>44602</v>
      </c>
      <c r="V24" s="76" t="s">
        <v>277</v>
      </c>
      <c r="W24" s="115">
        <v>44926</v>
      </c>
      <c r="X24" s="254" t="s">
        <v>278</v>
      </c>
      <c r="Y24" s="103">
        <f t="shared" ref="Y24:Y53" si="2">IF(U24=0,0,DATEDIF(U24,W24,"m")+1-AG24)</f>
        <v>11</v>
      </c>
      <c r="Z24" s="123"/>
      <c r="AB24" s="187" t="s">
        <v>141</v>
      </c>
      <c r="AC24" s="227">
        <v>2530</v>
      </c>
      <c r="AD24" s="34">
        <f>IF(DAY(U24)=DAY(W24),1,0)</f>
        <v>0</v>
      </c>
      <c r="AE24" s="34">
        <f t="shared" ref="AE24:AE55" si="3">IF(EOMONTH(U24,0)=U24,1,0)</f>
        <v>0</v>
      </c>
      <c r="AF24" s="34">
        <f t="shared" ref="AF24:AF55" si="4">IF(DAY(U24) &lt; DAY(W24),1,0)</f>
        <v>1</v>
      </c>
      <c r="AG24" s="34">
        <f>IF(OR(AD24=1,AND(AE24=1,AF24=1)),1,0)</f>
        <v>0</v>
      </c>
      <c r="AI24" s="34">
        <f>IF($B24="","",B24*($R$6+$S$6*$Y24))</f>
        <v>24948</v>
      </c>
      <c r="AJ24" s="34" t="str">
        <f>IF($C24="","",C24*($R$7+$S$7*$Y24))</f>
        <v/>
      </c>
      <c r="AK24" s="34">
        <f>IF($D24="","",D24*($R$8+$S$8*$Y24))</f>
        <v>3168</v>
      </c>
      <c r="AL24" s="34">
        <f>IF($E24="","",E24*($R$9+$S$9*$Y24))</f>
        <v>3080</v>
      </c>
      <c r="AM24" s="34" t="str">
        <f>IF($F24="","",F24*($R$10+$S$10*$Y24))</f>
        <v/>
      </c>
      <c r="AN24" s="34" t="str">
        <f>IF(G24="","",G24*$R$11)</f>
        <v/>
      </c>
    </row>
    <row r="25" spans="1:40" s="34" customFormat="1" ht="24" customHeight="1" x14ac:dyDescent="0.15">
      <c r="A25" s="121" t="s">
        <v>76</v>
      </c>
      <c r="B25" s="114"/>
      <c r="C25" s="114">
        <v>2</v>
      </c>
      <c r="D25" s="114"/>
      <c r="E25" s="114"/>
      <c r="F25" s="114">
        <v>2</v>
      </c>
      <c r="G25" s="114">
        <v>2</v>
      </c>
      <c r="H25" s="169">
        <f t="shared" ref="H25:H53" si="5">SUM(AI25:AN25)</f>
        <v>22748</v>
      </c>
      <c r="I25" s="169">
        <v>5280</v>
      </c>
      <c r="J25" s="205">
        <f t="shared" ref="J24:J48" si="6">SUM(H25:I25)</f>
        <v>28028</v>
      </c>
      <c r="K25" s="79" t="s">
        <v>12</v>
      </c>
      <c r="L25" s="155" t="s">
        <v>114</v>
      </c>
      <c r="M25" s="177" t="str">
        <f t="shared" si="0"/>
        <v>スズキ　ハナコ</v>
      </c>
      <c r="N25" s="76" t="s">
        <v>115</v>
      </c>
      <c r="O25" s="77" t="s">
        <v>59</v>
      </c>
      <c r="P25" s="77" t="s">
        <v>45</v>
      </c>
      <c r="Q25" s="198" t="s">
        <v>140</v>
      </c>
      <c r="R25" s="163" t="s">
        <v>224</v>
      </c>
      <c r="S25" s="180" t="str">
        <f t="shared" si="1"/>
        <v>レオパレス○○○○</v>
      </c>
      <c r="T25" s="78">
        <v>104</v>
      </c>
      <c r="U25" s="115">
        <v>44617</v>
      </c>
      <c r="V25" s="76" t="s">
        <v>221</v>
      </c>
      <c r="W25" s="115">
        <v>44645</v>
      </c>
      <c r="X25" s="254" t="s">
        <v>3</v>
      </c>
      <c r="Y25" s="103">
        <f t="shared" si="2"/>
        <v>1</v>
      </c>
      <c r="Z25" s="123"/>
      <c r="AB25" s="187" t="s">
        <v>142</v>
      </c>
      <c r="AC25" s="227">
        <v>2530</v>
      </c>
      <c r="AD25" s="34">
        <f>IF(DAY(U25)=DAY(W25),1,0)</f>
        <v>1</v>
      </c>
      <c r="AE25" s="34">
        <f t="shared" si="3"/>
        <v>0</v>
      </c>
      <c r="AF25" s="34">
        <f t="shared" si="4"/>
        <v>0</v>
      </c>
      <c r="AG25" s="34">
        <f t="shared" ref="AG25:AG55" si="7">IF(OR(AD25=1,AND(AE25=1,AF25=1)),1,0)</f>
        <v>1</v>
      </c>
      <c r="AI25" s="34" t="str">
        <f t="shared" ref="AI25:AI58" si="8">IF($B25="","",B25*($R$6+$S$6*$Y25))</f>
        <v/>
      </c>
      <c r="AJ25" s="34">
        <f t="shared" ref="AJ25:AJ58" si="9">IF($C25="","",C25*($R$7+$S$7*$Y25))</f>
        <v>9416</v>
      </c>
      <c r="AK25" s="34" t="str">
        <f t="shared" ref="AK25:AK58" si="10">IF($D25="","",D25*($R$8+$S$8*$Y25))</f>
        <v/>
      </c>
      <c r="AL25" s="34" t="str">
        <f t="shared" ref="AL25:AL58" si="11">IF($E25="","",E25*($R$9+$S$9*$Y25))</f>
        <v/>
      </c>
      <c r="AM25" s="34">
        <f t="shared" ref="AM25:AM58" si="12">IF($F25="","",F25*($R$10+$S$10*$Y25))</f>
        <v>7260</v>
      </c>
      <c r="AN25" s="34">
        <f t="shared" ref="AN25:AN58" si="13">IF(G25="","",G25*$R$11)</f>
        <v>6072</v>
      </c>
    </row>
    <row r="26" spans="1:40" s="34" customFormat="1" ht="24" customHeight="1" x14ac:dyDescent="0.15">
      <c r="A26" s="121" t="s">
        <v>77</v>
      </c>
      <c r="B26" s="114"/>
      <c r="C26" s="114"/>
      <c r="D26" s="114"/>
      <c r="E26" s="114"/>
      <c r="F26" s="114"/>
      <c r="G26" s="114"/>
      <c r="H26" s="169">
        <f t="shared" si="5"/>
        <v>0</v>
      </c>
      <c r="I26" s="169" t="str">
        <f t="shared" ref="I24:I53" si="14">IFERROR(INDEX(AC:AC,MATCH(Q26,AB:AB,0))*(B26+C26),"")</f>
        <v/>
      </c>
      <c r="J26" s="205">
        <f t="shared" si="6"/>
        <v>0</v>
      </c>
      <c r="K26" s="79"/>
      <c r="L26" s="155"/>
      <c r="M26" s="177">
        <f t="shared" si="0"/>
        <v>0</v>
      </c>
      <c r="N26" s="143"/>
      <c r="O26" s="146"/>
      <c r="P26" s="189"/>
      <c r="Q26" s="192" t="str">
        <f t="shared" ref="Q26:Q53" si="15">IF(MID($P26,4,1)="県",LEFT($P26,4),LEFT($P26,3))</f>
        <v/>
      </c>
      <c r="R26" s="143"/>
      <c r="S26" s="180">
        <f t="shared" si="1"/>
        <v>0</v>
      </c>
      <c r="T26" s="102"/>
      <c r="U26" s="115"/>
      <c r="V26" s="76"/>
      <c r="W26" s="115"/>
      <c r="X26" s="254"/>
      <c r="Y26" s="103">
        <f t="shared" si="2"/>
        <v>0</v>
      </c>
      <c r="Z26" s="123"/>
      <c r="AB26" s="187" t="s">
        <v>146</v>
      </c>
      <c r="AC26" s="227">
        <v>2530</v>
      </c>
      <c r="AD26" s="34">
        <f t="shared" ref="AD26:AD55" si="16">IF(DAY(U26)=DAY(W26),1,0)</f>
        <v>1</v>
      </c>
      <c r="AE26" s="34">
        <f t="shared" si="3"/>
        <v>0</v>
      </c>
      <c r="AF26" s="34">
        <f t="shared" si="4"/>
        <v>0</v>
      </c>
      <c r="AG26" s="34">
        <f t="shared" si="7"/>
        <v>1</v>
      </c>
      <c r="AI26" s="34" t="str">
        <f t="shared" si="8"/>
        <v/>
      </c>
      <c r="AJ26" s="34" t="str">
        <f t="shared" si="9"/>
        <v/>
      </c>
      <c r="AK26" s="34" t="str">
        <f t="shared" si="10"/>
        <v/>
      </c>
      <c r="AL26" s="34" t="str">
        <f t="shared" si="11"/>
        <v/>
      </c>
      <c r="AM26" s="34" t="str">
        <f t="shared" si="12"/>
        <v/>
      </c>
      <c r="AN26" s="34" t="str">
        <f t="shared" si="13"/>
        <v/>
      </c>
    </row>
    <row r="27" spans="1:40" s="34" customFormat="1" ht="24" customHeight="1" x14ac:dyDescent="0.15">
      <c r="A27" s="121" t="s">
        <v>78</v>
      </c>
      <c r="B27" s="114"/>
      <c r="C27" s="114"/>
      <c r="D27" s="114"/>
      <c r="E27" s="114"/>
      <c r="F27" s="114"/>
      <c r="G27" s="114"/>
      <c r="H27" s="169">
        <f t="shared" si="5"/>
        <v>0</v>
      </c>
      <c r="I27" s="169" t="str">
        <f t="shared" si="14"/>
        <v/>
      </c>
      <c r="J27" s="205">
        <f t="shared" si="6"/>
        <v>0</v>
      </c>
      <c r="K27" s="79"/>
      <c r="L27" s="155"/>
      <c r="M27" s="177">
        <f t="shared" si="0"/>
        <v>0</v>
      </c>
      <c r="N27" s="143"/>
      <c r="O27" s="146"/>
      <c r="P27" s="189"/>
      <c r="Q27" s="192" t="str">
        <f t="shared" si="15"/>
        <v/>
      </c>
      <c r="R27" s="143"/>
      <c r="S27" s="180">
        <f t="shared" si="1"/>
        <v>0</v>
      </c>
      <c r="T27" s="102"/>
      <c r="U27" s="115"/>
      <c r="V27" s="76"/>
      <c r="W27" s="115"/>
      <c r="X27" s="254"/>
      <c r="Y27" s="103">
        <f t="shared" si="2"/>
        <v>0</v>
      </c>
      <c r="Z27" s="123"/>
      <c r="AB27" s="187" t="s">
        <v>145</v>
      </c>
      <c r="AC27" s="227">
        <v>2530</v>
      </c>
      <c r="AD27" s="34">
        <f t="shared" si="16"/>
        <v>1</v>
      </c>
      <c r="AE27" s="34">
        <f t="shared" si="3"/>
        <v>0</v>
      </c>
      <c r="AF27" s="34">
        <f t="shared" si="4"/>
        <v>0</v>
      </c>
      <c r="AG27" s="34">
        <f t="shared" si="7"/>
        <v>1</v>
      </c>
      <c r="AI27" s="34" t="str">
        <f t="shared" si="8"/>
        <v/>
      </c>
      <c r="AJ27" s="34" t="str">
        <f t="shared" si="9"/>
        <v/>
      </c>
      <c r="AK27" s="34" t="str">
        <f t="shared" si="10"/>
        <v/>
      </c>
      <c r="AL27" s="34" t="str">
        <f t="shared" si="11"/>
        <v/>
      </c>
      <c r="AM27" s="34" t="str">
        <f t="shared" si="12"/>
        <v/>
      </c>
      <c r="AN27" s="34" t="str">
        <f t="shared" si="13"/>
        <v/>
      </c>
    </row>
    <row r="28" spans="1:40" s="34" customFormat="1" ht="24" customHeight="1" x14ac:dyDescent="0.15">
      <c r="A28" s="121" t="s">
        <v>79</v>
      </c>
      <c r="B28" s="114"/>
      <c r="C28" s="114"/>
      <c r="D28" s="114"/>
      <c r="E28" s="114"/>
      <c r="F28" s="114"/>
      <c r="G28" s="114"/>
      <c r="H28" s="169">
        <f t="shared" si="5"/>
        <v>0</v>
      </c>
      <c r="I28" s="169" t="str">
        <f t="shared" si="14"/>
        <v/>
      </c>
      <c r="J28" s="205">
        <f t="shared" si="6"/>
        <v>0</v>
      </c>
      <c r="K28" s="79"/>
      <c r="L28" s="155"/>
      <c r="M28" s="177">
        <f t="shared" si="0"/>
        <v>0</v>
      </c>
      <c r="N28" s="143"/>
      <c r="O28" s="146"/>
      <c r="P28" s="189"/>
      <c r="Q28" s="192" t="str">
        <f t="shared" si="15"/>
        <v/>
      </c>
      <c r="R28" s="143"/>
      <c r="S28" s="180">
        <f t="shared" si="1"/>
        <v>0</v>
      </c>
      <c r="T28" s="102"/>
      <c r="U28" s="115"/>
      <c r="V28" s="76"/>
      <c r="W28" s="115"/>
      <c r="X28" s="254"/>
      <c r="Y28" s="103">
        <f t="shared" si="2"/>
        <v>0</v>
      </c>
      <c r="Z28" s="123"/>
      <c r="AB28" s="187" t="s">
        <v>144</v>
      </c>
      <c r="AC28" s="227">
        <v>2530</v>
      </c>
      <c r="AD28" s="34">
        <f t="shared" si="16"/>
        <v>1</v>
      </c>
      <c r="AE28" s="34">
        <f t="shared" si="3"/>
        <v>0</v>
      </c>
      <c r="AF28" s="34">
        <f t="shared" si="4"/>
        <v>0</v>
      </c>
      <c r="AG28" s="34">
        <f t="shared" si="7"/>
        <v>1</v>
      </c>
      <c r="AI28" s="34" t="str">
        <f t="shared" si="8"/>
        <v/>
      </c>
      <c r="AJ28" s="34" t="str">
        <f t="shared" si="9"/>
        <v/>
      </c>
      <c r="AK28" s="34" t="str">
        <f t="shared" si="10"/>
        <v/>
      </c>
      <c r="AL28" s="34" t="str">
        <f t="shared" si="11"/>
        <v/>
      </c>
      <c r="AM28" s="34" t="str">
        <f t="shared" si="12"/>
        <v/>
      </c>
      <c r="AN28" s="34" t="str">
        <f t="shared" si="13"/>
        <v/>
      </c>
    </row>
    <row r="29" spans="1:40" s="34" customFormat="1" ht="24" customHeight="1" x14ac:dyDescent="0.15">
      <c r="A29" s="121" t="s">
        <v>80</v>
      </c>
      <c r="B29" s="114"/>
      <c r="C29" s="114"/>
      <c r="D29" s="114"/>
      <c r="E29" s="114"/>
      <c r="F29" s="114"/>
      <c r="G29" s="114"/>
      <c r="H29" s="169">
        <f t="shared" si="5"/>
        <v>0</v>
      </c>
      <c r="I29" s="169" t="str">
        <f t="shared" si="14"/>
        <v/>
      </c>
      <c r="J29" s="205">
        <f t="shared" si="6"/>
        <v>0</v>
      </c>
      <c r="K29" s="79"/>
      <c r="L29" s="155"/>
      <c r="M29" s="177">
        <f t="shared" si="0"/>
        <v>0</v>
      </c>
      <c r="N29" s="143"/>
      <c r="O29" s="146"/>
      <c r="P29" s="189"/>
      <c r="Q29" s="192" t="str">
        <f t="shared" si="15"/>
        <v/>
      </c>
      <c r="R29" s="143"/>
      <c r="S29" s="180">
        <f t="shared" si="1"/>
        <v>0</v>
      </c>
      <c r="T29" s="102"/>
      <c r="U29" s="115"/>
      <c r="V29" s="76"/>
      <c r="W29" s="115"/>
      <c r="X29" s="254"/>
      <c r="Y29" s="103">
        <f t="shared" si="2"/>
        <v>0</v>
      </c>
      <c r="Z29" s="123"/>
      <c r="AB29" s="187" t="s">
        <v>149</v>
      </c>
      <c r="AC29" s="227">
        <v>2530</v>
      </c>
      <c r="AD29" s="34">
        <f t="shared" si="16"/>
        <v>1</v>
      </c>
      <c r="AE29" s="34">
        <f t="shared" si="3"/>
        <v>0</v>
      </c>
      <c r="AF29" s="34">
        <f t="shared" si="4"/>
        <v>0</v>
      </c>
      <c r="AG29" s="34">
        <f t="shared" si="7"/>
        <v>1</v>
      </c>
      <c r="AI29" s="34" t="str">
        <f t="shared" si="8"/>
        <v/>
      </c>
      <c r="AJ29" s="34" t="str">
        <f t="shared" si="9"/>
        <v/>
      </c>
      <c r="AK29" s="34" t="str">
        <f t="shared" si="10"/>
        <v/>
      </c>
      <c r="AL29" s="34" t="str">
        <f t="shared" si="11"/>
        <v/>
      </c>
      <c r="AM29" s="34" t="str">
        <f t="shared" si="12"/>
        <v/>
      </c>
      <c r="AN29" s="34" t="str">
        <f t="shared" si="13"/>
        <v/>
      </c>
    </row>
    <row r="30" spans="1:40" s="34" customFormat="1" ht="24" customHeight="1" x14ac:dyDescent="0.15">
      <c r="A30" s="121" t="s">
        <v>81</v>
      </c>
      <c r="B30" s="114"/>
      <c r="C30" s="114"/>
      <c r="D30" s="114"/>
      <c r="E30" s="114"/>
      <c r="F30" s="114"/>
      <c r="G30" s="114"/>
      <c r="H30" s="169">
        <f t="shared" si="5"/>
        <v>0</v>
      </c>
      <c r="I30" s="169" t="str">
        <f t="shared" si="14"/>
        <v/>
      </c>
      <c r="J30" s="205">
        <f t="shared" si="6"/>
        <v>0</v>
      </c>
      <c r="K30" s="79"/>
      <c r="L30" s="155"/>
      <c r="M30" s="177">
        <f t="shared" si="0"/>
        <v>0</v>
      </c>
      <c r="N30" s="143"/>
      <c r="O30" s="146"/>
      <c r="P30" s="189"/>
      <c r="Q30" s="192" t="str">
        <f t="shared" si="15"/>
        <v/>
      </c>
      <c r="R30" s="143"/>
      <c r="S30" s="180">
        <f t="shared" si="1"/>
        <v>0</v>
      </c>
      <c r="T30" s="102"/>
      <c r="U30" s="115"/>
      <c r="V30" s="76"/>
      <c r="W30" s="115"/>
      <c r="X30" s="254"/>
      <c r="Y30" s="103">
        <f t="shared" si="2"/>
        <v>0</v>
      </c>
      <c r="Z30" s="123"/>
      <c r="AB30" s="187" t="s">
        <v>147</v>
      </c>
      <c r="AC30" s="227">
        <v>2530</v>
      </c>
      <c r="AD30" s="34">
        <f t="shared" si="16"/>
        <v>1</v>
      </c>
      <c r="AE30" s="34">
        <f t="shared" si="3"/>
        <v>0</v>
      </c>
      <c r="AF30" s="34">
        <f t="shared" si="4"/>
        <v>0</v>
      </c>
      <c r="AG30" s="34">
        <f t="shared" si="7"/>
        <v>1</v>
      </c>
      <c r="AI30" s="34" t="str">
        <f t="shared" si="8"/>
        <v/>
      </c>
      <c r="AJ30" s="34" t="str">
        <f t="shared" si="9"/>
        <v/>
      </c>
      <c r="AK30" s="34" t="str">
        <f t="shared" si="10"/>
        <v/>
      </c>
      <c r="AL30" s="34" t="str">
        <f t="shared" si="11"/>
        <v/>
      </c>
      <c r="AM30" s="34" t="str">
        <f t="shared" si="12"/>
        <v/>
      </c>
      <c r="AN30" s="34" t="str">
        <f t="shared" si="13"/>
        <v/>
      </c>
    </row>
    <row r="31" spans="1:40" s="34" customFormat="1" ht="24" customHeight="1" x14ac:dyDescent="0.15">
      <c r="A31" s="121" t="s">
        <v>82</v>
      </c>
      <c r="B31" s="114"/>
      <c r="C31" s="114"/>
      <c r="D31" s="114"/>
      <c r="E31" s="114"/>
      <c r="F31" s="114"/>
      <c r="G31" s="114"/>
      <c r="H31" s="169">
        <f t="shared" si="5"/>
        <v>0</v>
      </c>
      <c r="I31" s="169" t="str">
        <f t="shared" si="14"/>
        <v/>
      </c>
      <c r="J31" s="205">
        <f t="shared" si="6"/>
        <v>0</v>
      </c>
      <c r="K31" s="79"/>
      <c r="L31" s="155"/>
      <c r="M31" s="177">
        <f t="shared" si="0"/>
        <v>0</v>
      </c>
      <c r="N31" s="143"/>
      <c r="O31" s="146"/>
      <c r="P31" s="189"/>
      <c r="Q31" s="192" t="str">
        <f t="shared" si="15"/>
        <v/>
      </c>
      <c r="R31" s="143"/>
      <c r="S31" s="180">
        <f t="shared" si="1"/>
        <v>0</v>
      </c>
      <c r="T31" s="102"/>
      <c r="U31" s="115"/>
      <c r="V31" s="76"/>
      <c r="W31" s="115"/>
      <c r="X31" s="254"/>
      <c r="Y31" s="103">
        <f t="shared" si="2"/>
        <v>0</v>
      </c>
      <c r="Z31" s="123"/>
      <c r="AB31" s="187" t="s">
        <v>148</v>
      </c>
      <c r="AC31" s="227">
        <v>2530</v>
      </c>
      <c r="AD31" s="34">
        <f t="shared" si="16"/>
        <v>1</v>
      </c>
      <c r="AE31" s="34">
        <f t="shared" si="3"/>
        <v>0</v>
      </c>
      <c r="AF31" s="34">
        <f t="shared" si="4"/>
        <v>0</v>
      </c>
      <c r="AG31" s="34">
        <f t="shared" si="7"/>
        <v>1</v>
      </c>
      <c r="AI31" s="34" t="str">
        <f t="shared" si="8"/>
        <v/>
      </c>
      <c r="AJ31" s="34" t="str">
        <f t="shared" si="9"/>
        <v/>
      </c>
      <c r="AK31" s="34" t="str">
        <f t="shared" si="10"/>
        <v/>
      </c>
      <c r="AL31" s="34" t="str">
        <f t="shared" si="11"/>
        <v/>
      </c>
      <c r="AM31" s="34" t="str">
        <f t="shared" si="12"/>
        <v/>
      </c>
      <c r="AN31" s="34" t="str">
        <f t="shared" si="13"/>
        <v/>
      </c>
    </row>
    <row r="32" spans="1:40" s="34" customFormat="1" ht="24" customHeight="1" x14ac:dyDescent="0.15">
      <c r="A32" s="121" t="s">
        <v>83</v>
      </c>
      <c r="B32" s="114"/>
      <c r="C32" s="114"/>
      <c r="D32" s="114"/>
      <c r="E32" s="114"/>
      <c r="F32" s="114"/>
      <c r="G32" s="114"/>
      <c r="H32" s="169">
        <f t="shared" si="5"/>
        <v>0</v>
      </c>
      <c r="I32" s="169" t="str">
        <f t="shared" si="14"/>
        <v/>
      </c>
      <c r="J32" s="205">
        <f t="shared" si="6"/>
        <v>0</v>
      </c>
      <c r="K32" s="79"/>
      <c r="L32" s="155"/>
      <c r="M32" s="177">
        <f t="shared" si="0"/>
        <v>0</v>
      </c>
      <c r="N32" s="143"/>
      <c r="O32" s="146"/>
      <c r="P32" s="189"/>
      <c r="Q32" s="192" t="str">
        <f t="shared" si="15"/>
        <v/>
      </c>
      <c r="R32" s="143"/>
      <c r="S32" s="180">
        <f t="shared" si="1"/>
        <v>0</v>
      </c>
      <c r="T32" s="102"/>
      <c r="U32" s="115"/>
      <c r="V32" s="76"/>
      <c r="W32" s="115"/>
      <c r="X32" s="254"/>
      <c r="Y32" s="103">
        <f t="shared" si="2"/>
        <v>0</v>
      </c>
      <c r="Z32" s="123"/>
      <c r="AB32" s="187" t="s">
        <v>153</v>
      </c>
      <c r="AC32" s="227">
        <v>2970.0000000000005</v>
      </c>
      <c r="AD32" s="34">
        <f t="shared" si="16"/>
        <v>1</v>
      </c>
      <c r="AE32" s="34">
        <f t="shared" si="3"/>
        <v>0</v>
      </c>
      <c r="AF32" s="34">
        <f t="shared" si="4"/>
        <v>0</v>
      </c>
      <c r="AG32" s="34">
        <f t="shared" si="7"/>
        <v>1</v>
      </c>
      <c r="AI32" s="34" t="str">
        <f t="shared" si="8"/>
        <v/>
      </c>
      <c r="AJ32" s="34" t="str">
        <f t="shared" si="9"/>
        <v/>
      </c>
      <c r="AK32" s="34" t="str">
        <f t="shared" si="10"/>
        <v/>
      </c>
      <c r="AL32" s="34" t="str">
        <f t="shared" si="11"/>
        <v/>
      </c>
      <c r="AM32" s="34" t="str">
        <f t="shared" si="12"/>
        <v/>
      </c>
      <c r="AN32" s="34" t="str">
        <f t="shared" si="13"/>
        <v/>
      </c>
    </row>
    <row r="33" spans="1:40" s="34" customFormat="1" ht="24" customHeight="1" x14ac:dyDescent="0.15">
      <c r="A33" s="121" t="s">
        <v>75</v>
      </c>
      <c r="B33" s="114"/>
      <c r="C33" s="114"/>
      <c r="D33" s="114"/>
      <c r="E33" s="114"/>
      <c r="F33" s="114"/>
      <c r="G33" s="114"/>
      <c r="H33" s="169">
        <f t="shared" si="5"/>
        <v>0</v>
      </c>
      <c r="I33" s="169" t="str">
        <f t="shared" si="14"/>
        <v/>
      </c>
      <c r="J33" s="205">
        <f t="shared" si="6"/>
        <v>0</v>
      </c>
      <c r="K33" s="79"/>
      <c r="L33" s="155"/>
      <c r="M33" s="177">
        <f t="shared" si="0"/>
        <v>0</v>
      </c>
      <c r="N33" s="143"/>
      <c r="O33" s="146"/>
      <c r="P33" s="189"/>
      <c r="Q33" s="192" t="str">
        <f t="shared" si="15"/>
        <v/>
      </c>
      <c r="R33" s="143"/>
      <c r="S33" s="180">
        <f t="shared" si="1"/>
        <v>0</v>
      </c>
      <c r="T33" s="102"/>
      <c r="U33" s="115"/>
      <c r="V33" s="76"/>
      <c r="W33" s="115"/>
      <c r="X33" s="254"/>
      <c r="Y33" s="103">
        <f t="shared" si="2"/>
        <v>0</v>
      </c>
      <c r="Z33" s="123"/>
      <c r="AB33" s="187" t="s">
        <v>184</v>
      </c>
      <c r="AC33" s="227">
        <v>2970.0000000000005</v>
      </c>
      <c r="AD33" s="34">
        <f t="shared" si="16"/>
        <v>1</v>
      </c>
      <c r="AE33" s="34">
        <f t="shared" si="3"/>
        <v>0</v>
      </c>
      <c r="AF33" s="34">
        <f t="shared" si="4"/>
        <v>0</v>
      </c>
      <c r="AG33" s="34">
        <f t="shared" si="7"/>
        <v>1</v>
      </c>
      <c r="AI33" s="34" t="str">
        <f t="shared" si="8"/>
        <v/>
      </c>
      <c r="AJ33" s="34" t="str">
        <f t="shared" si="9"/>
        <v/>
      </c>
      <c r="AK33" s="34" t="str">
        <f t="shared" si="10"/>
        <v/>
      </c>
      <c r="AL33" s="34" t="str">
        <f t="shared" si="11"/>
        <v/>
      </c>
      <c r="AM33" s="34" t="str">
        <f t="shared" si="12"/>
        <v/>
      </c>
      <c r="AN33" s="34" t="str">
        <f t="shared" si="13"/>
        <v/>
      </c>
    </row>
    <row r="34" spans="1:40" s="34" customFormat="1" ht="24" customHeight="1" x14ac:dyDescent="0.15">
      <c r="A34" s="121" t="s">
        <v>95</v>
      </c>
      <c r="B34" s="114"/>
      <c r="C34" s="114"/>
      <c r="D34" s="114"/>
      <c r="E34" s="114"/>
      <c r="F34" s="114"/>
      <c r="G34" s="114"/>
      <c r="H34" s="169">
        <f t="shared" si="5"/>
        <v>0</v>
      </c>
      <c r="I34" s="169" t="str">
        <f t="shared" si="14"/>
        <v/>
      </c>
      <c r="J34" s="205">
        <f t="shared" si="6"/>
        <v>0</v>
      </c>
      <c r="K34" s="79"/>
      <c r="L34" s="155"/>
      <c r="M34" s="177">
        <f t="shared" si="0"/>
        <v>0</v>
      </c>
      <c r="N34" s="143"/>
      <c r="O34" s="146"/>
      <c r="P34" s="189"/>
      <c r="Q34" s="192" t="str">
        <f t="shared" si="15"/>
        <v/>
      </c>
      <c r="R34" s="143"/>
      <c r="S34" s="180">
        <f t="shared" si="1"/>
        <v>0</v>
      </c>
      <c r="T34" s="78"/>
      <c r="U34" s="115"/>
      <c r="V34" s="76"/>
      <c r="W34" s="115"/>
      <c r="X34" s="254"/>
      <c r="Y34" s="103">
        <f t="shared" si="2"/>
        <v>0</v>
      </c>
      <c r="Z34" s="123"/>
      <c r="AB34" s="187" t="s">
        <v>150</v>
      </c>
      <c r="AC34" s="227">
        <v>2970.0000000000005</v>
      </c>
      <c r="AD34" s="34">
        <f t="shared" si="16"/>
        <v>1</v>
      </c>
      <c r="AE34" s="34">
        <f t="shared" si="3"/>
        <v>0</v>
      </c>
      <c r="AF34" s="34">
        <f t="shared" si="4"/>
        <v>0</v>
      </c>
      <c r="AG34" s="34">
        <f t="shared" si="7"/>
        <v>1</v>
      </c>
      <c r="AI34" s="34" t="str">
        <f t="shared" si="8"/>
        <v/>
      </c>
      <c r="AJ34" s="34" t="str">
        <f t="shared" si="9"/>
        <v/>
      </c>
      <c r="AK34" s="34" t="str">
        <f t="shared" si="10"/>
        <v/>
      </c>
      <c r="AL34" s="34" t="str">
        <f t="shared" si="11"/>
        <v/>
      </c>
      <c r="AM34" s="34" t="str">
        <f t="shared" si="12"/>
        <v/>
      </c>
      <c r="AN34" s="34" t="str">
        <f t="shared" si="13"/>
        <v/>
      </c>
    </row>
    <row r="35" spans="1:40" s="34" customFormat="1" ht="24" customHeight="1" x14ac:dyDescent="0.15">
      <c r="A35" s="121" t="s">
        <v>96</v>
      </c>
      <c r="B35" s="114"/>
      <c r="C35" s="114"/>
      <c r="D35" s="114"/>
      <c r="E35" s="114"/>
      <c r="F35" s="114"/>
      <c r="G35" s="114"/>
      <c r="H35" s="169">
        <f t="shared" si="5"/>
        <v>0</v>
      </c>
      <c r="I35" s="169" t="str">
        <f t="shared" si="14"/>
        <v/>
      </c>
      <c r="J35" s="205">
        <f t="shared" si="6"/>
        <v>0</v>
      </c>
      <c r="K35" s="79"/>
      <c r="L35" s="155"/>
      <c r="M35" s="177">
        <f t="shared" si="0"/>
        <v>0</v>
      </c>
      <c r="N35" s="143"/>
      <c r="O35" s="146"/>
      <c r="P35" s="189"/>
      <c r="Q35" s="192" t="str">
        <f t="shared" si="15"/>
        <v/>
      </c>
      <c r="R35" s="143"/>
      <c r="S35" s="180">
        <f t="shared" si="1"/>
        <v>0</v>
      </c>
      <c r="T35" s="78"/>
      <c r="U35" s="115"/>
      <c r="V35" s="76"/>
      <c r="W35" s="115"/>
      <c r="X35" s="254"/>
      <c r="Y35" s="103">
        <f t="shared" si="2"/>
        <v>0</v>
      </c>
      <c r="Z35" s="123"/>
      <c r="AB35" s="187" t="s">
        <v>151</v>
      </c>
      <c r="AC35" s="227">
        <v>2970.0000000000005</v>
      </c>
      <c r="AD35" s="34">
        <f t="shared" si="16"/>
        <v>1</v>
      </c>
      <c r="AE35" s="34">
        <f t="shared" si="3"/>
        <v>0</v>
      </c>
      <c r="AF35" s="34">
        <f t="shared" si="4"/>
        <v>0</v>
      </c>
      <c r="AG35" s="34">
        <f t="shared" si="7"/>
        <v>1</v>
      </c>
      <c r="AI35" s="34" t="str">
        <f t="shared" si="8"/>
        <v/>
      </c>
      <c r="AJ35" s="34" t="str">
        <f t="shared" si="9"/>
        <v/>
      </c>
      <c r="AK35" s="34" t="str">
        <f t="shared" si="10"/>
        <v/>
      </c>
      <c r="AL35" s="34" t="str">
        <f t="shared" si="11"/>
        <v/>
      </c>
      <c r="AM35" s="34" t="str">
        <f t="shared" si="12"/>
        <v/>
      </c>
      <c r="AN35" s="34" t="str">
        <f t="shared" si="13"/>
        <v/>
      </c>
    </row>
    <row r="36" spans="1:40" s="34" customFormat="1" ht="24" customHeight="1" x14ac:dyDescent="0.15">
      <c r="A36" s="121" t="s">
        <v>97</v>
      </c>
      <c r="B36" s="114"/>
      <c r="C36" s="114"/>
      <c r="D36" s="114"/>
      <c r="E36" s="114"/>
      <c r="F36" s="114"/>
      <c r="G36" s="114"/>
      <c r="H36" s="169">
        <f t="shared" si="5"/>
        <v>0</v>
      </c>
      <c r="I36" s="169" t="str">
        <f t="shared" si="14"/>
        <v/>
      </c>
      <c r="J36" s="205">
        <f t="shared" si="6"/>
        <v>0</v>
      </c>
      <c r="K36" s="79"/>
      <c r="L36" s="155"/>
      <c r="M36" s="177">
        <f t="shared" si="0"/>
        <v>0</v>
      </c>
      <c r="N36" s="143"/>
      <c r="O36" s="146"/>
      <c r="P36" s="189"/>
      <c r="Q36" s="192" t="str">
        <f t="shared" si="15"/>
        <v/>
      </c>
      <c r="R36" s="143"/>
      <c r="S36" s="180">
        <f t="shared" si="1"/>
        <v>0</v>
      </c>
      <c r="T36" s="102"/>
      <c r="U36" s="115"/>
      <c r="V36" s="76"/>
      <c r="W36" s="115"/>
      <c r="X36" s="254"/>
      <c r="Y36" s="103">
        <f t="shared" si="2"/>
        <v>0</v>
      </c>
      <c r="Z36" s="123"/>
      <c r="AB36" s="187" t="s">
        <v>152</v>
      </c>
      <c r="AC36" s="227">
        <v>2970.0000000000005</v>
      </c>
      <c r="AD36" s="34">
        <f t="shared" si="16"/>
        <v>1</v>
      </c>
      <c r="AE36" s="34">
        <f t="shared" si="3"/>
        <v>0</v>
      </c>
      <c r="AF36" s="34">
        <f t="shared" si="4"/>
        <v>0</v>
      </c>
      <c r="AG36" s="34">
        <f t="shared" si="7"/>
        <v>1</v>
      </c>
      <c r="AI36" s="34" t="str">
        <f t="shared" si="8"/>
        <v/>
      </c>
      <c r="AJ36" s="34" t="str">
        <f t="shared" si="9"/>
        <v/>
      </c>
      <c r="AK36" s="34" t="str">
        <f t="shared" si="10"/>
        <v/>
      </c>
      <c r="AL36" s="34" t="str">
        <f t="shared" si="11"/>
        <v/>
      </c>
      <c r="AM36" s="34" t="str">
        <f t="shared" si="12"/>
        <v/>
      </c>
      <c r="AN36" s="34" t="str">
        <f t="shared" si="13"/>
        <v/>
      </c>
    </row>
    <row r="37" spans="1:40" s="34" customFormat="1" ht="24" customHeight="1" x14ac:dyDescent="0.15">
      <c r="A37" s="121" t="s">
        <v>98</v>
      </c>
      <c r="B37" s="114"/>
      <c r="C37" s="114"/>
      <c r="D37" s="114"/>
      <c r="E37" s="114"/>
      <c r="F37" s="114"/>
      <c r="G37" s="114"/>
      <c r="H37" s="169">
        <f t="shared" si="5"/>
        <v>0</v>
      </c>
      <c r="I37" s="169" t="str">
        <f t="shared" si="14"/>
        <v/>
      </c>
      <c r="J37" s="205">
        <f t="shared" si="6"/>
        <v>0</v>
      </c>
      <c r="K37" s="79"/>
      <c r="L37" s="155"/>
      <c r="M37" s="177">
        <f t="shared" si="0"/>
        <v>0</v>
      </c>
      <c r="N37" s="143"/>
      <c r="O37" s="146"/>
      <c r="P37" s="189"/>
      <c r="Q37" s="192" t="str">
        <f t="shared" si="15"/>
        <v/>
      </c>
      <c r="R37" s="143"/>
      <c r="S37" s="180">
        <f t="shared" si="1"/>
        <v>0</v>
      </c>
      <c r="T37" s="102"/>
      <c r="U37" s="115"/>
      <c r="V37" s="76"/>
      <c r="W37" s="115"/>
      <c r="X37" s="254"/>
      <c r="Y37" s="103">
        <f t="shared" si="2"/>
        <v>0</v>
      </c>
      <c r="Z37" s="123"/>
      <c r="AB37" s="187" t="s">
        <v>155</v>
      </c>
      <c r="AC37" s="227">
        <v>3300.0000000000005</v>
      </c>
      <c r="AD37" s="34">
        <f t="shared" si="16"/>
        <v>1</v>
      </c>
      <c r="AE37" s="34">
        <f t="shared" si="3"/>
        <v>0</v>
      </c>
      <c r="AF37" s="34">
        <f t="shared" si="4"/>
        <v>0</v>
      </c>
      <c r="AG37" s="34">
        <f t="shared" si="7"/>
        <v>1</v>
      </c>
      <c r="AI37" s="34" t="str">
        <f t="shared" si="8"/>
        <v/>
      </c>
      <c r="AJ37" s="34" t="str">
        <f t="shared" si="9"/>
        <v/>
      </c>
      <c r="AK37" s="34" t="str">
        <f t="shared" si="10"/>
        <v/>
      </c>
      <c r="AL37" s="34" t="str">
        <f t="shared" si="11"/>
        <v/>
      </c>
      <c r="AM37" s="34" t="str">
        <f t="shared" si="12"/>
        <v/>
      </c>
      <c r="AN37" s="34" t="str">
        <f t="shared" si="13"/>
        <v/>
      </c>
    </row>
    <row r="38" spans="1:40" s="34" customFormat="1" ht="24" customHeight="1" x14ac:dyDescent="0.15">
      <c r="A38" s="121" t="s">
        <v>99</v>
      </c>
      <c r="B38" s="114"/>
      <c r="C38" s="114"/>
      <c r="D38" s="114"/>
      <c r="E38" s="114"/>
      <c r="F38" s="114"/>
      <c r="G38" s="114"/>
      <c r="H38" s="169">
        <f t="shared" si="5"/>
        <v>0</v>
      </c>
      <c r="I38" s="169" t="str">
        <f t="shared" si="14"/>
        <v/>
      </c>
      <c r="J38" s="205">
        <f t="shared" si="6"/>
        <v>0</v>
      </c>
      <c r="K38" s="79"/>
      <c r="L38" s="155"/>
      <c r="M38" s="177">
        <f t="shared" si="0"/>
        <v>0</v>
      </c>
      <c r="N38" s="143"/>
      <c r="O38" s="146"/>
      <c r="P38" s="189"/>
      <c r="Q38" s="192" t="str">
        <f t="shared" si="15"/>
        <v/>
      </c>
      <c r="R38" s="143"/>
      <c r="S38" s="180">
        <f t="shared" si="1"/>
        <v>0</v>
      </c>
      <c r="T38" s="102"/>
      <c r="U38" s="115"/>
      <c r="V38" s="76"/>
      <c r="W38" s="115"/>
      <c r="X38" s="254"/>
      <c r="Y38" s="103">
        <f t="shared" si="2"/>
        <v>0</v>
      </c>
      <c r="Z38" s="123"/>
      <c r="AB38" s="187" t="s">
        <v>154</v>
      </c>
      <c r="AC38" s="227">
        <v>3300.0000000000005</v>
      </c>
      <c r="AD38" s="34">
        <f t="shared" si="16"/>
        <v>1</v>
      </c>
      <c r="AE38" s="34">
        <f t="shared" si="3"/>
        <v>0</v>
      </c>
      <c r="AF38" s="34">
        <f t="shared" si="4"/>
        <v>0</v>
      </c>
      <c r="AG38" s="34">
        <f t="shared" si="7"/>
        <v>1</v>
      </c>
      <c r="AI38" s="34" t="str">
        <f t="shared" si="8"/>
        <v/>
      </c>
      <c r="AJ38" s="34" t="str">
        <f t="shared" si="9"/>
        <v/>
      </c>
      <c r="AK38" s="34" t="str">
        <f t="shared" si="10"/>
        <v/>
      </c>
      <c r="AL38" s="34" t="str">
        <f t="shared" si="11"/>
        <v/>
      </c>
      <c r="AM38" s="34" t="str">
        <f t="shared" si="12"/>
        <v/>
      </c>
      <c r="AN38" s="34" t="str">
        <f t="shared" si="13"/>
        <v/>
      </c>
    </row>
    <row r="39" spans="1:40" s="34" customFormat="1" ht="24" customHeight="1" x14ac:dyDescent="0.15">
      <c r="A39" s="121" t="s">
        <v>206</v>
      </c>
      <c r="B39" s="114"/>
      <c r="C39" s="114"/>
      <c r="D39" s="114"/>
      <c r="E39" s="114"/>
      <c r="F39" s="114"/>
      <c r="G39" s="114"/>
      <c r="H39" s="169">
        <f t="shared" si="5"/>
        <v>0</v>
      </c>
      <c r="I39" s="169" t="str">
        <f t="shared" si="14"/>
        <v/>
      </c>
      <c r="J39" s="205">
        <f t="shared" si="6"/>
        <v>0</v>
      </c>
      <c r="K39" s="79"/>
      <c r="L39" s="155"/>
      <c r="M39" s="177">
        <f t="shared" si="0"/>
        <v>0</v>
      </c>
      <c r="N39" s="143"/>
      <c r="O39" s="146"/>
      <c r="P39" s="189"/>
      <c r="Q39" s="192" t="str">
        <f t="shared" si="15"/>
        <v/>
      </c>
      <c r="R39" s="143"/>
      <c r="S39" s="180">
        <f t="shared" si="1"/>
        <v>0</v>
      </c>
      <c r="T39" s="102"/>
      <c r="U39" s="115"/>
      <c r="V39" s="76"/>
      <c r="W39" s="115"/>
      <c r="X39" s="254"/>
      <c r="Y39" s="103">
        <f t="shared" si="2"/>
        <v>0</v>
      </c>
      <c r="Z39" s="123"/>
      <c r="AB39" s="187" t="s">
        <v>156</v>
      </c>
      <c r="AC39" s="227">
        <v>3300.0000000000005</v>
      </c>
      <c r="AD39" s="34">
        <f t="shared" si="16"/>
        <v>1</v>
      </c>
      <c r="AE39" s="34">
        <f t="shared" si="3"/>
        <v>0</v>
      </c>
      <c r="AF39" s="34">
        <f t="shared" si="4"/>
        <v>0</v>
      </c>
      <c r="AG39" s="34">
        <f t="shared" si="7"/>
        <v>1</v>
      </c>
      <c r="AI39" s="34" t="str">
        <f t="shared" si="8"/>
        <v/>
      </c>
      <c r="AJ39" s="34" t="str">
        <f t="shared" si="9"/>
        <v/>
      </c>
      <c r="AK39" s="34" t="str">
        <f t="shared" si="10"/>
        <v/>
      </c>
      <c r="AL39" s="34" t="str">
        <f t="shared" si="11"/>
        <v/>
      </c>
      <c r="AM39" s="34" t="str">
        <f t="shared" si="12"/>
        <v/>
      </c>
      <c r="AN39" s="34" t="str">
        <f t="shared" si="13"/>
        <v/>
      </c>
    </row>
    <row r="40" spans="1:40" s="34" customFormat="1" ht="24" customHeight="1" x14ac:dyDescent="0.15">
      <c r="A40" s="121" t="s">
        <v>207</v>
      </c>
      <c r="B40" s="114"/>
      <c r="C40" s="114"/>
      <c r="D40" s="114"/>
      <c r="E40" s="114"/>
      <c r="F40" s="114"/>
      <c r="G40" s="114"/>
      <c r="H40" s="169">
        <f t="shared" si="5"/>
        <v>0</v>
      </c>
      <c r="I40" s="169" t="str">
        <f t="shared" si="14"/>
        <v/>
      </c>
      <c r="J40" s="205">
        <f t="shared" si="6"/>
        <v>0</v>
      </c>
      <c r="K40" s="79"/>
      <c r="L40" s="155"/>
      <c r="M40" s="177">
        <f t="shared" si="0"/>
        <v>0</v>
      </c>
      <c r="N40" s="143"/>
      <c r="O40" s="146"/>
      <c r="P40" s="189"/>
      <c r="Q40" s="192" t="str">
        <f t="shared" si="15"/>
        <v/>
      </c>
      <c r="R40" s="143"/>
      <c r="S40" s="180">
        <f t="shared" si="1"/>
        <v>0</v>
      </c>
      <c r="T40" s="102"/>
      <c r="U40" s="115"/>
      <c r="V40" s="76"/>
      <c r="W40" s="115"/>
      <c r="X40" s="254"/>
      <c r="Y40" s="103">
        <f t="shared" si="2"/>
        <v>0</v>
      </c>
      <c r="Z40" s="123"/>
      <c r="AB40" s="187" t="s">
        <v>157</v>
      </c>
      <c r="AC40" s="227">
        <v>3300.0000000000005</v>
      </c>
      <c r="AD40" s="34">
        <f t="shared" si="16"/>
        <v>1</v>
      </c>
      <c r="AE40" s="34">
        <f t="shared" si="3"/>
        <v>0</v>
      </c>
      <c r="AF40" s="34">
        <f t="shared" si="4"/>
        <v>0</v>
      </c>
      <c r="AG40" s="34">
        <f t="shared" si="7"/>
        <v>1</v>
      </c>
      <c r="AI40" s="34" t="str">
        <f t="shared" si="8"/>
        <v/>
      </c>
      <c r="AJ40" s="34" t="str">
        <f t="shared" si="9"/>
        <v/>
      </c>
      <c r="AK40" s="34" t="str">
        <f t="shared" si="10"/>
        <v/>
      </c>
      <c r="AL40" s="34" t="str">
        <f t="shared" si="11"/>
        <v/>
      </c>
      <c r="AM40" s="34" t="str">
        <f t="shared" si="12"/>
        <v/>
      </c>
      <c r="AN40" s="34" t="str">
        <f t="shared" si="13"/>
        <v/>
      </c>
    </row>
    <row r="41" spans="1:40" s="34" customFormat="1" ht="24" customHeight="1" x14ac:dyDescent="0.15">
      <c r="A41" s="121" t="s">
        <v>208</v>
      </c>
      <c r="B41" s="114"/>
      <c r="C41" s="114"/>
      <c r="D41" s="114"/>
      <c r="E41" s="114"/>
      <c r="F41" s="114"/>
      <c r="G41" s="114"/>
      <c r="H41" s="169">
        <f t="shared" si="5"/>
        <v>0</v>
      </c>
      <c r="I41" s="169" t="str">
        <f t="shared" si="14"/>
        <v/>
      </c>
      <c r="J41" s="205">
        <f t="shared" si="6"/>
        <v>0</v>
      </c>
      <c r="K41" s="79"/>
      <c r="L41" s="155"/>
      <c r="M41" s="177">
        <f t="shared" si="0"/>
        <v>0</v>
      </c>
      <c r="N41" s="143"/>
      <c r="O41" s="146"/>
      <c r="P41" s="189"/>
      <c r="Q41" s="192" t="str">
        <f t="shared" si="15"/>
        <v/>
      </c>
      <c r="R41" s="143"/>
      <c r="S41" s="180">
        <f t="shared" si="1"/>
        <v>0</v>
      </c>
      <c r="T41" s="102"/>
      <c r="U41" s="115"/>
      <c r="V41" s="76"/>
      <c r="W41" s="115"/>
      <c r="X41" s="254"/>
      <c r="Y41" s="103">
        <f t="shared" si="2"/>
        <v>0</v>
      </c>
      <c r="Z41" s="123"/>
      <c r="AB41" s="187" t="s">
        <v>158</v>
      </c>
      <c r="AC41" s="227">
        <v>3300.0000000000005</v>
      </c>
      <c r="AD41" s="34">
        <f t="shared" si="16"/>
        <v>1</v>
      </c>
      <c r="AE41" s="34">
        <f t="shared" si="3"/>
        <v>0</v>
      </c>
      <c r="AF41" s="34">
        <f t="shared" si="4"/>
        <v>0</v>
      </c>
      <c r="AG41" s="34">
        <f t="shared" si="7"/>
        <v>1</v>
      </c>
      <c r="AI41" s="34" t="str">
        <f t="shared" si="8"/>
        <v/>
      </c>
      <c r="AJ41" s="34" t="str">
        <f t="shared" si="9"/>
        <v/>
      </c>
      <c r="AK41" s="34" t="str">
        <f t="shared" si="10"/>
        <v/>
      </c>
      <c r="AL41" s="34" t="str">
        <f t="shared" si="11"/>
        <v/>
      </c>
      <c r="AM41" s="34" t="str">
        <f t="shared" si="12"/>
        <v/>
      </c>
      <c r="AN41" s="34" t="str">
        <f t="shared" si="13"/>
        <v/>
      </c>
    </row>
    <row r="42" spans="1:40" s="34" customFormat="1" ht="24" customHeight="1" x14ac:dyDescent="0.15">
      <c r="A42" s="121" t="s">
        <v>209</v>
      </c>
      <c r="B42" s="114"/>
      <c r="C42" s="114"/>
      <c r="D42" s="114"/>
      <c r="E42" s="114"/>
      <c r="F42" s="114"/>
      <c r="G42" s="114"/>
      <c r="H42" s="169">
        <f t="shared" si="5"/>
        <v>0</v>
      </c>
      <c r="I42" s="169" t="str">
        <f t="shared" si="14"/>
        <v/>
      </c>
      <c r="J42" s="205">
        <f t="shared" si="6"/>
        <v>0</v>
      </c>
      <c r="K42" s="79"/>
      <c r="L42" s="155"/>
      <c r="M42" s="177">
        <f t="shared" si="0"/>
        <v>0</v>
      </c>
      <c r="N42" s="143"/>
      <c r="O42" s="146"/>
      <c r="P42" s="189"/>
      <c r="Q42" s="192" t="str">
        <f t="shared" si="15"/>
        <v/>
      </c>
      <c r="R42" s="143"/>
      <c r="S42" s="180">
        <f t="shared" si="1"/>
        <v>0</v>
      </c>
      <c r="T42" s="102"/>
      <c r="U42" s="115"/>
      <c r="V42" s="76"/>
      <c r="W42" s="115"/>
      <c r="X42" s="254"/>
      <c r="Y42" s="103">
        <f t="shared" si="2"/>
        <v>0</v>
      </c>
      <c r="Z42" s="123"/>
      <c r="AB42" s="187" t="s">
        <v>159</v>
      </c>
      <c r="AC42" s="227">
        <v>3300.0000000000005</v>
      </c>
      <c r="AD42" s="34">
        <f t="shared" si="16"/>
        <v>1</v>
      </c>
      <c r="AE42" s="34">
        <f t="shared" si="3"/>
        <v>0</v>
      </c>
      <c r="AF42" s="34">
        <f t="shared" si="4"/>
        <v>0</v>
      </c>
      <c r="AG42" s="34">
        <f t="shared" si="7"/>
        <v>1</v>
      </c>
      <c r="AI42" s="34" t="str">
        <f t="shared" si="8"/>
        <v/>
      </c>
      <c r="AJ42" s="34" t="str">
        <f t="shared" si="9"/>
        <v/>
      </c>
      <c r="AK42" s="34" t="str">
        <f t="shared" si="10"/>
        <v/>
      </c>
      <c r="AL42" s="34" t="str">
        <f t="shared" si="11"/>
        <v/>
      </c>
      <c r="AM42" s="34" t="str">
        <f t="shared" si="12"/>
        <v/>
      </c>
      <c r="AN42" s="34" t="str">
        <f t="shared" si="13"/>
        <v/>
      </c>
    </row>
    <row r="43" spans="1:40" s="34" customFormat="1" ht="24" customHeight="1" x14ac:dyDescent="0.15">
      <c r="A43" s="121" t="s">
        <v>210</v>
      </c>
      <c r="B43" s="114"/>
      <c r="C43" s="114"/>
      <c r="D43" s="114"/>
      <c r="E43" s="114"/>
      <c r="F43" s="114"/>
      <c r="G43" s="114"/>
      <c r="H43" s="169">
        <f t="shared" si="5"/>
        <v>0</v>
      </c>
      <c r="I43" s="169" t="str">
        <f t="shared" si="14"/>
        <v/>
      </c>
      <c r="J43" s="205">
        <f t="shared" si="6"/>
        <v>0</v>
      </c>
      <c r="K43" s="79"/>
      <c r="L43" s="155"/>
      <c r="M43" s="177">
        <f t="shared" si="0"/>
        <v>0</v>
      </c>
      <c r="N43" s="143"/>
      <c r="O43" s="146"/>
      <c r="P43" s="189"/>
      <c r="Q43" s="192" t="str">
        <f t="shared" si="15"/>
        <v/>
      </c>
      <c r="R43" s="143"/>
      <c r="S43" s="180">
        <f t="shared" si="1"/>
        <v>0</v>
      </c>
      <c r="T43" s="102"/>
      <c r="U43" s="115"/>
      <c r="V43" s="76"/>
      <c r="W43" s="115"/>
      <c r="X43" s="254"/>
      <c r="Y43" s="103">
        <f t="shared" si="2"/>
        <v>0</v>
      </c>
      <c r="Z43" s="123"/>
      <c r="AB43" s="187" t="s">
        <v>160</v>
      </c>
      <c r="AC43" s="227">
        <v>3300.0000000000005</v>
      </c>
      <c r="AD43" s="34">
        <f t="shared" si="16"/>
        <v>1</v>
      </c>
      <c r="AE43" s="34">
        <f t="shared" si="3"/>
        <v>0</v>
      </c>
      <c r="AF43" s="34">
        <f t="shared" si="4"/>
        <v>0</v>
      </c>
      <c r="AG43" s="34">
        <f t="shared" si="7"/>
        <v>1</v>
      </c>
      <c r="AI43" s="34" t="str">
        <f t="shared" si="8"/>
        <v/>
      </c>
      <c r="AJ43" s="34" t="str">
        <f t="shared" si="9"/>
        <v/>
      </c>
      <c r="AK43" s="34" t="str">
        <f t="shared" si="10"/>
        <v/>
      </c>
      <c r="AL43" s="34" t="str">
        <f t="shared" si="11"/>
        <v/>
      </c>
      <c r="AM43" s="34" t="str">
        <f t="shared" si="12"/>
        <v/>
      </c>
      <c r="AN43" s="34" t="str">
        <f t="shared" si="13"/>
        <v/>
      </c>
    </row>
    <row r="44" spans="1:40" s="34" customFormat="1" ht="24" customHeight="1" x14ac:dyDescent="0.15">
      <c r="A44" s="121" t="s">
        <v>211</v>
      </c>
      <c r="B44" s="114"/>
      <c r="C44" s="114"/>
      <c r="D44" s="114"/>
      <c r="E44" s="114"/>
      <c r="F44" s="114"/>
      <c r="G44" s="114"/>
      <c r="H44" s="169">
        <f t="shared" si="5"/>
        <v>0</v>
      </c>
      <c r="I44" s="169" t="str">
        <f t="shared" si="14"/>
        <v/>
      </c>
      <c r="J44" s="205">
        <f t="shared" si="6"/>
        <v>0</v>
      </c>
      <c r="K44" s="79"/>
      <c r="L44" s="155"/>
      <c r="M44" s="177">
        <f t="shared" si="0"/>
        <v>0</v>
      </c>
      <c r="N44" s="143"/>
      <c r="O44" s="146"/>
      <c r="P44" s="189"/>
      <c r="Q44" s="192" t="str">
        <f t="shared" si="15"/>
        <v/>
      </c>
      <c r="R44" s="116"/>
      <c r="S44" s="180">
        <f t="shared" si="1"/>
        <v>0</v>
      </c>
      <c r="T44" s="102"/>
      <c r="U44" s="115"/>
      <c r="V44" s="76"/>
      <c r="W44" s="115"/>
      <c r="X44" s="254"/>
      <c r="Y44" s="103">
        <f t="shared" si="2"/>
        <v>0</v>
      </c>
      <c r="Z44" s="123"/>
      <c r="AB44" s="187" t="s">
        <v>161</v>
      </c>
      <c r="AC44" s="227">
        <v>3300.0000000000005</v>
      </c>
      <c r="AD44" s="34">
        <f t="shared" si="16"/>
        <v>1</v>
      </c>
      <c r="AE44" s="34">
        <f t="shared" si="3"/>
        <v>0</v>
      </c>
      <c r="AF44" s="34">
        <f t="shared" si="4"/>
        <v>0</v>
      </c>
      <c r="AG44" s="34">
        <f t="shared" si="7"/>
        <v>1</v>
      </c>
      <c r="AI44" s="34" t="str">
        <f t="shared" si="8"/>
        <v/>
      </c>
      <c r="AJ44" s="34" t="str">
        <f t="shared" si="9"/>
        <v/>
      </c>
      <c r="AK44" s="34" t="str">
        <f t="shared" si="10"/>
        <v/>
      </c>
      <c r="AL44" s="34" t="str">
        <f t="shared" si="11"/>
        <v/>
      </c>
      <c r="AM44" s="34" t="str">
        <f t="shared" si="12"/>
        <v/>
      </c>
      <c r="AN44" s="34" t="str">
        <f t="shared" si="13"/>
        <v/>
      </c>
    </row>
    <row r="45" spans="1:40" s="34" customFormat="1" ht="24" customHeight="1" x14ac:dyDescent="0.15">
      <c r="A45" s="121" t="s">
        <v>212</v>
      </c>
      <c r="B45" s="114"/>
      <c r="C45" s="114"/>
      <c r="D45" s="114"/>
      <c r="E45" s="114"/>
      <c r="F45" s="114"/>
      <c r="G45" s="114"/>
      <c r="H45" s="169">
        <f t="shared" si="5"/>
        <v>0</v>
      </c>
      <c r="I45" s="169" t="str">
        <f t="shared" si="14"/>
        <v/>
      </c>
      <c r="J45" s="205">
        <f t="shared" si="6"/>
        <v>0</v>
      </c>
      <c r="K45" s="79"/>
      <c r="L45" s="155"/>
      <c r="M45" s="177">
        <f t="shared" si="0"/>
        <v>0</v>
      </c>
      <c r="N45" s="143"/>
      <c r="O45" s="146"/>
      <c r="P45" s="189"/>
      <c r="Q45" s="192" t="str">
        <f t="shared" si="15"/>
        <v/>
      </c>
      <c r="R45" s="116"/>
      <c r="S45" s="180">
        <f t="shared" si="1"/>
        <v>0</v>
      </c>
      <c r="T45" s="102"/>
      <c r="U45" s="115"/>
      <c r="V45" s="76"/>
      <c r="W45" s="115"/>
      <c r="X45" s="254"/>
      <c r="Y45" s="103">
        <f t="shared" si="2"/>
        <v>0</v>
      </c>
      <c r="Z45" s="123"/>
      <c r="AB45" s="187" t="s">
        <v>162</v>
      </c>
      <c r="AC45" s="227">
        <v>3300.0000000000005</v>
      </c>
      <c r="AD45" s="34">
        <f t="shared" si="16"/>
        <v>1</v>
      </c>
      <c r="AE45" s="34">
        <f t="shared" si="3"/>
        <v>0</v>
      </c>
      <c r="AF45" s="34">
        <f t="shared" si="4"/>
        <v>0</v>
      </c>
      <c r="AG45" s="34">
        <f t="shared" si="7"/>
        <v>1</v>
      </c>
      <c r="AI45" s="34" t="str">
        <f t="shared" si="8"/>
        <v/>
      </c>
      <c r="AJ45" s="34" t="str">
        <f t="shared" si="9"/>
        <v/>
      </c>
      <c r="AK45" s="34" t="str">
        <f t="shared" si="10"/>
        <v/>
      </c>
      <c r="AL45" s="34" t="str">
        <f t="shared" si="11"/>
        <v/>
      </c>
      <c r="AM45" s="34" t="str">
        <f t="shared" si="12"/>
        <v/>
      </c>
      <c r="AN45" s="34" t="str">
        <f t="shared" si="13"/>
        <v/>
      </c>
    </row>
    <row r="46" spans="1:40" s="34" customFormat="1" ht="24" customHeight="1" x14ac:dyDescent="0.15">
      <c r="A46" s="121" t="s">
        <v>213</v>
      </c>
      <c r="B46" s="114"/>
      <c r="C46" s="114"/>
      <c r="D46" s="114"/>
      <c r="E46" s="114"/>
      <c r="F46" s="114"/>
      <c r="G46" s="114"/>
      <c r="H46" s="169">
        <f t="shared" si="5"/>
        <v>0</v>
      </c>
      <c r="I46" s="169" t="str">
        <f t="shared" si="14"/>
        <v/>
      </c>
      <c r="J46" s="205">
        <f t="shared" si="6"/>
        <v>0</v>
      </c>
      <c r="K46" s="79"/>
      <c r="L46" s="155"/>
      <c r="M46" s="177">
        <f t="shared" si="0"/>
        <v>0</v>
      </c>
      <c r="N46" s="143"/>
      <c r="O46" s="146"/>
      <c r="P46" s="189"/>
      <c r="Q46" s="192" t="str">
        <f t="shared" si="15"/>
        <v/>
      </c>
      <c r="R46" s="143"/>
      <c r="S46" s="180">
        <f t="shared" si="1"/>
        <v>0</v>
      </c>
      <c r="T46" s="78"/>
      <c r="U46" s="115"/>
      <c r="V46" s="76"/>
      <c r="W46" s="115"/>
      <c r="X46" s="254"/>
      <c r="Y46" s="103">
        <f t="shared" si="2"/>
        <v>0</v>
      </c>
      <c r="Z46" s="123"/>
      <c r="AB46" s="187" t="s">
        <v>163</v>
      </c>
      <c r="AC46" s="227">
        <v>3300.0000000000005</v>
      </c>
      <c r="AD46" s="34">
        <f t="shared" si="16"/>
        <v>1</v>
      </c>
      <c r="AE46" s="34">
        <f t="shared" si="3"/>
        <v>0</v>
      </c>
      <c r="AF46" s="34">
        <f t="shared" si="4"/>
        <v>0</v>
      </c>
      <c r="AG46" s="34">
        <f t="shared" si="7"/>
        <v>1</v>
      </c>
      <c r="AI46" s="34" t="str">
        <f t="shared" si="8"/>
        <v/>
      </c>
      <c r="AJ46" s="34" t="str">
        <f t="shared" si="9"/>
        <v/>
      </c>
      <c r="AK46" s="34" t="str">
        <f t="shared" si="10"/>
        <v/>
      </c>
      <c r="AL46" s="34" t="str">
        <f t="shared" si="11"/>
        <v/>
      </c>
      <c r="AM46" s="34" t="str">
        <f t="shared" si="12"/>
        <v/>
      </c>
      <c r="AN46" s="34" t="str">
        <f t="shared" si="13"/>
        <v/>
      </c>
    </row>
    <row r="47" spans="1:40" s="34" customFormat="1" ht="24" customHeight="1" x14ac:dyDescent="0.15">
      <c r="A47" s="121" t="s">
        <v>214</v>
      </c>
      <c r="B47" s="114"/>
      <c r="C47" s="114"/>
      <c r="D47" s="114"/>
      <c r="E47" s="114"/>
      <c r="F47" s="114"/>
      <c r="G47" s="114"/>
      <c r="H47" s="169">
        <f t="shared" si="5"/>
        <v>0</v>
      </c>
      <c r="I47" s="169" t="str">
        <f t="shared" si="14"/>
        <v/>
      </c>
      <c r="J47" s="205">
        <f t="shared" si="6"/>
        <v>0</v>
      </c>
      <c r="K47" s="79"/>
      <c r="L47" s="155"/>
      <c r="M47" s="177">
        <f t="shared" si="0"/>
        <v>0</v>
      </c>
      <c r="N47" s="143"/>
      <c r="O47" s="146"/>
      <c r="P47" s="189"/>
      <c r="Q47" s="192" t="str">
        <f t="shared" si="15"/>
        <v/>
      </c>
      <c r="R47" s="143"/>
      <c r="S47" s="180">
        <f t="shared" si="1"/>
        <v>0</v>
      </c>
      <c r="T47" s="102"/>
      <c r="U47" s="115"/>
      <c r="V47" s="76"/>
      <c r="W47" s="115"/>
      <c r="X47" s="254"/>
      <c r="Y47" s="103">
        <f t="shared" si="2"/>
        <v>0</v>
      </c>
      <c r="Z47" s="123"/>
      <c r="AB47" s="187" t="s">
        <v>164</v>
      </c>
      <c r="AC47" s="227">
        <v>3300.0000000000005</v>
      </c>
      <c r="AD47" s="34">
        <f t="shared" si="16"/>
        <v>1</v>
      </c>
      <c r="AE47" s="34">
        <f t="shared" si="3"/>
        <v>0</v>
      </c>
      <c r="AF47" s="34">
        <f t="shared" si="4"/>
        <v>0</v>
      </c>
      <c r="AG47" s="34">
        <f t="shared" si="7"/>
        <v>1</v>
      </c>
      <c r="AI47" s="34" t="str">
        <f t="shared" si="8"/>
        <v/>
      </c>
      <c r="AJ47" s="34" t="str">
        <f t="shared" si="9"/>
        <v/>
      </c>
      <c r="AK47" s="34" t="str">
        <f t="shared" si="10"/>
        <v/>
      </c>
      <c r="AL47" s="34" t="str">
        <f t="shared" si="11"/>
        <v/>
      </c>
      <c r="AM47" s="34" t="str">
        <f t="shared" si="12"/>
        <v/>
      </c>
      <c r="AN47" s="34" t="str">
        <f t="shared" si="13"/>
        <v/>
      </c>
    </row>
    <row r="48" spans="1:40" s="34" customFormat="1" ht="24" customHeight="1" x14ac:dyDescent="0.15">
      <c r="A48" s="121" t="s">
        <v>215</v>
      </c>
      <c r="B48" s="114"/>
      <c r="C48" s="114"/>
      <c r="D48" s="114"/>
      <c r="E48" s="114"/>
      <c r="F48" s="114"/>
      <c r="G48" s="114"/>
      <c r="H48" s="169">
        <f t="shared" si="5"/>
        <v>0</v>
      </c>
      <c r="I48" s="169" t="str">
        <f t="shared" si="14"/>
        <v/>
      </c>
      <c r="J48" s="205">
        <f t="shared" si="6"/>
        <v>0</v>
      </c>
      <c r="K48" s="79"/>
      <c r="L48" s="155"/>
      <c r="M48" s="177">
        <f t="shared" si="0"/>
        <v>0</v>
      </c>
      <c r="N48" s="143"/>
      <c r="O48" s="146"/>
      <c r="P48" s="189"/>
      <c r="Q48" s="192" t="str">
        <f t="shared" si="15"/>
        <v/>
      </c>
      <c r="R48" s="143"/>
      <c r="S48" s="180">
        <f t="shared" si="1"/>
        <v>0</v>
      </c>
      <c r="T48" s="102"/>
      <c r="U48" s="115"/>
      <c r="V48" s="76"/>
      <c r="W48" s="115"/>
      <c r="X48" s="254"/>
      <c r="Y48" s="103">
        <f t="shared" si="2"/>
        <v>0</v>
      </c>
      <c r="Z48" s="123"/>
      <c r="AB48" s="187" t="s">
        <v>165</v>
      </c>
      <c r="AC48" s="227">
        <v>4400</v>
      </c>
      <c r="AD48" s="34">
        <f t="shared" si="16"/>
        <v>1</v>
      </c>
      <c r="AE48" s="34">
        <f t="shared" si="3"/>
        <v>0</v>
      </c>
      <c r="AF48" s="34">
        <f t="shared" si="4"/>
        <v>0</v>
      </c>
      <c r="AG48" s="34">
        <f t="shared" si="7"/>
        <v>1</v>
      </c>
      <c r="AI48" s="34" t="str">
        <f t="shared" si="8"/>
        <v/>
      </c>
      <c r="AJ48" s="34" t="str">
        <f t="shared" si="9"/>
        <v/>
      </c>
      <c r="AK48" s="34" t="str">
        <f t="shared" si="10"/>
        <v/>
      </c>
      <c r="AL48" s="34" t="str">
        <f t="shared" si="11"/>
        <v/>
      </c>
      <c r="AM48" s="34" t="str">
        <f t="shared" si="12"/>
        <v/>
      </c>
      <c r="AN48" s="34" t="str">
        <f t="shared" si="13"/>
        <v/>
      </c>
    </row>
    <row r="49" spans="1:40" s="34" customFormat="1" ht="24" customHeight="1" x14ac:dyDescent="0.15">
      <c r="A49" s="121" t="s">
        <v>261</v>
      </c>
      <c r="B49" s="114"/>
      <c r="C49" s="114"/>
      <c r="D49" s="114"/>
      <c r="E49" s="114"/>
      <c r="F49" s="114"/>
      <c r="G49" s="114"/>
      <c r="H49" s="169">
        <f t="shared" si="5"/>
        <v>0</v>
      </c>
      <c r="I49" s="169" t="str">
        <f t="shared" si="14"/>
        <v/>
      </c>
      <c r="J49" s="205">
        <f t="shared" ref="J49:J53" si="17">SUM(H49:I49)</f>
        <v>0</v>
      </c>
      <c r="K49" s="79"/>
      <c r="L49" s="155"/>
      <c r="M49" s="177">
        <f t="shared" ref="M49:M53" si="18">IF(L49="",0,PHONETIC(L49))</f>
        <v>0</v>
      </c>
      <c r="N49" s="143"/>
      <c r="O49" s="146"/>
      <c r="P49" s="189"/>
      <c r="Q49" s="192" t="str">
        <f t="shared" si="15"/>
        <v/>
      </c>
      <c r="R49" s="143"/>
      <c r="S49" s="180">
        <f t="shared" ref="S49:S53" si="19">IF(R49="",0,PHONETIC(R49))</f>
        <v>0</v>
      </c>
      <c r="T49" s="102"/>
      <c r="U49" s="115"/>
      <c r="V49" s="76"/>
      <c r="W49" s="115"/>
      <c r="X49" s="254"/>
      <c r="Y49" s="103">
        <f t="shared" si="2"/>
        <v>0</v>
      </c>
      <c r="Z49" s="123"/>
      <c r="AB49" s="187" t="s">
        <v>160</v>
      </c>
      <c r="AC49" s="227">
        <v>2954</v>
      </c>
      <c r="AD49" s="34">
        <f t="shared" ref="AD49:AD53" si="20">IF(DAY(U49)=DAY(W49),1,0)</f>
        <v>1</v>
      </c>
      <c r="AE49" s="34">
        <f t="shared" ref="AE49:AE53" si="21">IF(EOMONTH(U49,0)=U49,1,0)</f>
        <v>0</v>
      </c>
      <c r="AF49" s="34">
        <f t="shared" ref="AF49:AF53" si="22">IF(DAY(U49) &lt; DAY(W49),1,0)</f>
        <v>0</v>
      </c>
      <c r="AG49" s="34">
        <f t="shared" ref="AG49:AG53" si="23">IF(OR(AD49=1,AND(AE49=1,AF49=1)),1,0)</f>
        <v>1</v>
      </c>
      <c r="AI49" s="34" t="str">
        <f t="shared" ref="AI49:AI53" si="24">IF($B49="","",B49*($R$6+$S$6*$Y49))</f>
        <v/>
      </c>
      <c r="AJ49" s="34" t="str">
        <f t="shared" ref="AJ49:AJ53" si="25">IF($C49="","",C49*($R$7+$S$7*$Y49))</f>
        <v/>
      </c>
      <c r="AK49" s="34" t="str">
        <f t="shared" ref="AK49:AK53" si="26">IF($D49="","",D49*($R$8+$S$8*$Y49))</f>
        <v/>
      </c>
      <c r="AL49" s="34" t="str">
        <f t="shared" ref="AL49:AL53" si="27">IF($E49="","",E49*($R$9+$S$9*$Y49))</f>
        <v/>
      </c>
      <c r="AM49" s="34" t="str">
        <f t="shared" ref="AM49:AM53" si="28">IF($F49="","",F49*($R$10+$S$10*$Y49))</f>
        <v/>
      </c>
      <c r="AN49" s="34" t="str">
        <f t="shared" ref="AN49:AN53" si="29">IF(G49="","",G49*$R$11)</f>
        <v/>
      </c>
    </row>
    <row r="50" spans="1:40" s="34" customFormat="1" ht="24" customHeight="1" x14ac:dyDescent="0.15">
      <c r="A50" s="121" t="s">
        <v>262</v>
      </c>
      <c r="B50" s="114"/>
      <c r="C50" s="114"/>
      <c r="D50" s="114"/>
      <c r="E50" s="114"/>
      <c r="F50" s="114"/>
      <c r="G50" s="114"/>
      <c r="H50" s="169">
        <f t="shared" si="5"/>
        <v>0</v>
      </c>
      <c r="I50" s="169" t="str">
        <f t="shared" si="14"/>
        <v/>
      </c>
      <c r="J50" s="205">
        <f t="shared" si="17"/>
        <v>0</v>
      </c>
      <c r="K50" s="79"/>
      <c r="L50" s="155"/>
      <c r="M50" s="177">
        <f t="shared" si="18"/>
        <v>0</v>
      </c>
      <c r="N50" s="143"/>
      <c r="O50" s="146"/>
      <c r="P50" s="189"/>
      <c r="Q50" s="192" t="str">
        <f t="shared" si="15"/>
        <v/>
      </c>
      <c r="R50" s="116"/>
      <c r="S50" s="180">
        <f t="shared" si="19"/>
        <v>0</v>
      </c>
      <c r="T50" s="102"/>
      <c r="U50" s="115"/>
      <c r="V50" s="76"/>
      <c r="W50" s="115"/>
      <c r="X50" s="254"/>
      <c r="Y50" s="103">
        <f t="shared" si="2"/>
        <v>0</v>
      </c>
      <c r="Z50" s="123"/>
      <c r="AB50" s="187" t="s">
        <v>161</v>
      </c>
      <c r="AC50" s="227">
        <v>2954</v>
      </c>
      <c r="AD50" s="34">
        <f t="shared" si="20"/>
        <v>1</v>
      </c>
      <c r="AE50" s="34">
        <f t="shared" si="21"/>
        <v>0</v>
      </c>
      <c r="AF50" s="34">
        <f t="shared" si="22"/>
        <v>0</v>
      </c>
      <c r="AG50" s="34">
        <f t="shared" si="23"/>
        <v>1</v>
      </c>
      <c r="AI50" s="34" t="str">
        <f t="shared" si="24"/>
        <v/>
      </c>
      <c r="AJ50" s="34" t="str">
        <f t="shared" si="25"/>
        <v/>
      </c>
      <c r="AK50" s="34" t="str">
        <f t="shared" si="26"/>
        <v/>
      </c>
      <c r="AL50" s="34" t="str">
        <f t="shared" si="27"/>
        <v/>
      </c>
      <c r="AM50" s="34" t="str">
        <f t="shared" si="28"/>
        <v/>
      </c>
      <c r="AN50" s="34" t="str">
        <f t="shared" si="29"/>
        <v/>
      </c>
    </row>
    <row r="51" spans="1:40" s="34" customFormat="1" ht="24" customHeight="1" x14ac:dyDescent="0.15">
      <c r="A51" s="121" t="s">
        <v>263</v>
      </c>
      <c r="B51" s="114"/>
      <c r="C51" s="114"/>
      <c r="D51" s="114"/>
      <c r="E51" s="114"/>
      <c r="F51" s="114"/>
      <c r="G51" s="114"/>
      <c r="H51" s="169">
        <f t="shared" si="5"/>
        <v>0</v>
      </c>
      <c r="I51" s="169" t="str">
        <f t="shared" si="14"/>
        <v/>
      </c>
      <c r="J51" s="205">
        <f t="shared" si="17"/>
        <v>0</v>
      </c>
      <c r="K51" s="79"/>
      <c r="L51" s="155"/>
      <c r="M51" s="177">
        <f t="shared" si="18"/>
        <v>0</v>
      </c>
      <c r="N51" s="143"/>
      <c r="O51" s="146"/>
      <c r="P51" s="189"/>
      <c r="Q51" s="192" t="str">
        <f t="shared" si="15"/>
        <v/>
      </c>
      <c r="R51" s="116"/>
      <c r="S51" s="180">
        <f t="shared" si="19"/>
        <v>0</v>
      </c>
      <c r="T51" s="102"/>
      <c r="U51" s="115"/>
      <c r="V51" s="76"/>
      <c r="W51" s="115"/>
      <c r="X51" s="254"/>
      <c r="Y51" s="103">
        <f t="shared" si="2"/>
        <v>0</v>
      </c>
      <c r="Z51" s="123"/>
      <c r="AB51" s="187" t="s">
        <v>162</v>
      </c>
      <c r="AC51" s="227">
        <v>2954</v>
      </c>
      <c r="AD51" s="34">
        <f t="shared" si="20"/>
        <v>1</v>
      </c>
      <c r="AE51" s="34">
        <f t="shared" si="21"/>
        <v>0</v>
      </c>
      <c r="AF51" s="34">
        <f t="shared" si="22"/>
        <v>0</v>
      </c>
      <c r="AG51" s="34">
        <f t="shared" si="23"/>
        <v>1</v>
      </c>
      <c r="AI51" s="34" t="str">
        <f t="shared" si="24"/>
        <v/>
      </c>
      <c r="AJ51" s="34" t="str">
        <f t="shared" si="25"/>
        <v/>
      </c>
      <c r="AK51" s="34" t="str">
        <f t="shared" si="26"/>
        <v/>
      </c>
      <c r="AL51" s="34" t="str">
        <f t="shared" si="27"/>
        <v/>
      </c>
      <c r="AM51" s="34" t="str">
        <f t="shared" si="28"/>
        <v/>
      </c>
      <c r="AN51" s="34" t="str">
        <f t="shared" si="29"/>
        <v/>
      </c>
    </row>
    <row r="52" spans="1:40" s="34" customFormat="1" ht="24" customHeight="1" x14ac:dyDescent="0.15">
      <c r="A52" s="121" t="s">
        <v>264</v>
      </c>
      <c r="B52" s="114"/>
      <c r="C52" s="114"/>
      <c r="D52" s="114"/>
      <c r="E52" s="114"/>
      <c r="F52" s="114"/>
      <c r="G52" s="114"/>
      <c r="H52" s="169">
        <f t="shared" si="5"/>
        <v>0</v>
      </c>
      <c r="I52" s="169" t="str">
        <f t="shared" si="14"/>
        <v/>
      </c>
      <c r="J52" s="205">
        <f t="shared" si="17"/>
        <v>0</v>
      </c>
      <c r="K52" s="79"/>
      <c r="L52" s="155"/>
      <c r="M52" s="177">
        <f t="shared" si="18"/>
        <v>0</v>
      </c>
      <c r="N52" s="143"/>
      <c r="O52" s="146"/>
      <c r="P52" s="189"/>
      <c r="Q52" s="192" t="str">
        <f t="shared" si="15"/>
        <v/>
      </c>
      <c r="R52" s="143"/>
      <c r="S52" s="180">
        <f t="shared" si="19"/>
        <v>0</v>
      </c>
      <c r="T52" s="78"/>
      <c r="U52" s="115"/>
      <c r="V52" s="76"/>
      <c r="W52" s="115"/>
      <c r="X52" s="254"/>
      <c r="Y52" s="103">
        <f t="shared" si="2"/>
        <v>0</v>
      </c>
      <c r="Z52" s="123"/>
      <c r="AB52" s="187" t="s">
        <v>163</v>
      </c>
      <c r="AC52" s="227">
        <v>2954</v>
      </c>
      <c r="AD52" s="34">
        <f t="shared" si="20"/>
        <v>1</v>
      </c>
      <c r="AE52" s="34">
        <f t="shared" si="21"/>
        <v>0</v>
      </c>
      <c r="AF52" s="34">
        <f t="shared" si="22"/>
        <v>0</v>
      </c>
      <c r="AG52" s="34">
        <f t="shared" si="23"/>
        <v>1</v>
      </c>
      <c r="AI52" s="34" t="str">
        <f t="shared" si="24"/>
        <v/>
      </c>
      <c r="AJ52" s="34" t="str">
        <f t="shared" si="25"/>
        <v/>
      </c>
      <c r="AK52" s="34" t="str">
        <f t="shared" si="26"/>
        <v/>
      </c>
      <c r="AL52" s="34" t="str">
        <f t="shared" si="27"/>
        <v/>
      </c>
      <c r="AM52" s="34" t="str">
        <f t="shared" si="28"/>
        <v/>
      </c>
      <c r="AN52" s="34" t="str">
        <f t="shared" si="29"/>
        <v/>
      </c>
    </row>
    <row r="53" spans="1:40" s="34" customFormat="1" ht="24" customHeight="1" x14ac:dyDescent="0.15">
      <c r="A53" s="121" t="s">
        <v>265</v>
      </c>
      <c r="B53" s="114"/>
      <c r="C53" s="114"/>
      <c r="D53" s="114"/>
      <c r="E53" s="114"/>
      <c r="F53" s="114"/>
      <c r="G53" s="114"/>
      <c r="H53" s="169">
        <f t="shared" si="5"/>
        <v>0</v>
      </c>
      <c r="I53" s="169" t="str">
        <f t="shared" si="14"/>
        <v/>
      </c>
      <c r="J53" s="205">
        <f t="shared" si="17"/>
        <v>0</v>
      </c>
      <c r="K53" s="79"/>
      <c r="L53" s="155"/>
      <c r="M53" s="177">
        <f t="shared" si="18"/>
        <v>0</v>
      </c>
      <c r="N53" s="143"/>
      <c r="O53" s="146"/>
      <c r="P53" s="189"/>
      <c r="Q53" s="192" t="str">
        <f t="shared" si="15"/>
        <v/>
      </c>
      <c r="R53" s="143"/>
      <c r="S53" s="180">
        <f t="shared" si="19"/>
        <v>0</v>
      </c>
      <c r="T53" s="102"/>
      <c r="U53" s="115"/>
      <c r="V53" s="76"/>
      <c r="W53" s="115"/>
      <c r="X53" s="254"/>
      <c r="Y53" s="103">
        <f t="shared" si="2"/>
        <v>0</v>
      </c>
      <c r="Z53" s="123"/>
      <c r="AB53" s="187" t="s">
        <v>164</v>
      </c>
      <c r="AC53" s="227">
        <v>2954</v>
      </c>
      <c r="AD53" s="34">
        <f t="shared" si="20"/>
        <v>1</v>
      </c>
      <c r="AE53" s="34">
        <f t="shared" si="21"/>
        <v>0</v>
      </c>
      <c r="AF53" s="34">
        <f t="shared" si="22"/>
        <v>0</v>
      </c>
      <c r="AG53" s="34">
        <f t="shared" si="23"/>
        <v>1</v>
      </c>
      <c r="AI53" s="34" t="str">
        <f t="shared" si="24"/>
        <v/>
      </c>
      <c r="AJ53" s="34" t="str">
        <f t="shared" si="25"/>
        <v/>
      </c>
      <c r="AK53" s="34" t="str">
        <f t="shared" si="26"/>
        <v/>
      </c>
      <c r="AL53" s="34" t="str">
        <f t="shared" si="27"/>
        <v/>
      </c>
      <c r="AM53" s="34" t="str">
        <f t="shared" si="28"/>
        <v/>
      </c>
      <c r="AN53" s="34" t="str">
        <f t="shared" si="29"/>
        <v/>
      </c>
    </row>
    <row r="54" spans="1:40" s="34" customFormat="1" ht="24" customHeight="1" thickBot="1" x14ac:dyDescent="0.2">
      <c r="A54" s="131"/>
      <c r="B54" s="132"/>
      <c r="C54" s="132"/>
      <c r="D54" s="132"/>
      <c r="E54" s="132"/>
      <c r="F54" s="132"/>
      <c r="G54" s="132"/>
      <c r="H54" s="170"/>
      <c r="I54" s="170"/>
      <c r="J54" s="174"/>
      <c r="K54" s="133"/>
      <c r="L54" s="156"/>
      <c r="M54" s="216"/>
      <c r="N54" s="144"/>
      <c r="O54" s="147"/>
      <c r="P54" s="147"/>
      <c r="Q54" s="135"/>
      <c r="R54" s="135"/>
      <c r="S54" s="217"/>
      <c r="T54" s="134"/>
      <c r="U54" s="136"/>
      <c r="V54" s="134"/>
      <c r="W54" s="136"/>
      <c r="X54" s="255"/>
      <c r="Y54" s="141"/>
      <c r="Z54" s="142"/>
      <c r="AD54" s="34">
        <f t="shared" si="16"/>
        <v>1</v>
      </c>
      <c r="AE54" s="34">
        <f t="shared" si="3"/>
        <v>0</v>
      </c>
      <c r="AF54" s="34">
        <f t="shared" si="4"/>
        <v>0</v>
      </c>
      <c r="AG54" s="34">
        <f t="shared" si="7"/>
        <v>1</v>
      </c>
      <c r="AI54" s="34" t="str">
        <f t="shared" si="8"/>
        <v/>
      </c>
      <c r="AJ54" s="34" t="str">
        <f t="shared" si="9"/>
        <v/>
      </c>
      <c r="AK54" s="34" t="str">
        <f t="shared" si="10"/>
        <v/>
      </c>
      <c r="AL54" s="34" t="str">
        <f t="shared" si="11"/>
        <v/>
      </c>
      <c r="AM54" s="34" t="str">
        <f t="shared" si="12"/>
        <v/>
      </c>
      <c r="AN54" s="34" t="str">
        <f t="shared" si="13"/>
        <v/>
      </c>
    </row>
    <row r="55" spans="1:40" s="26" customFormat="1" ht="24" customHeight="1" thickTop="1" x14ac:dyDescent="0.15">
      <c r="A55" s="139" t="s">
        <v>87</v>
      </c>
      <c r="B55" s="140">
        <f t="shared" ref="B55:J55" si="30">SUM(B24:B54)</f>
        <v>1</v>
      </c>
      <c r="C55" s="140">
        <f t="shared" si="30"/>
        <v>2</v>
      </c>
      <c r="D55" s="140">
        <f t="shared" si="30"/>
        <v>1</v>
      </c>
      <c r="E55" s="140">
        <f t="shared" si="30"/>
        <v>1</v>
      </c>
      <c r="F55" s="140">
        <f t="shared" si="30"/>
        <v>2</v>
      </c>
      <c r="G55" s="140">
        <f t="shared" si="30"/>
        <v>2</v>
      </c>
      <c r="H55" s="175">
        <f t="shared" si="30"/>
        <v>53944</v>
      </c>
      <c r="I55" s="175">
        <f t="shared" si="30"/>
        <v>7920</v>
      </c>
      <c r="J55" s="176">
        <f t="shared" si="30"/>
        <v>61864</v>
      </c>
      <c r="K55" s="104"/>
      <c r="L55" s="125"/>
      <c r="M55" s="179"/>
      <c r="N55" s="145"/>
      <c r="O55" s="145"/>
      <c r="P55" s="190"/>
      <c r="Q55" s="126"/>
      <c r="R55" s="127"/>
      <c r="S55" s="182"/>
      <c r="T55" s="128"/>
      <c r="U55" s="98"/>
      <c r="V55" s="105"/>
      <c r="W55" s="98"/>
      <c r="X55" s="256"/>
      <c r="Y55" s="129"/>
      <c r="Z55" s="130"/>
      <c r="AD55" s="6">
        <f t="shared" si="16"/>
        <v>1</v>
      </c>
      <c r="AE55" s="26">
        <f t="shared" si="3"/>
        <v>0</v>
      </c>
      <c r="AF55" s="26">
        <f t="shared" si="4"/>
        <v>0</v>
      </c>
      <c r="AG55" s="26">
        <f t="shared" si="7"/>
        <v>1</v>
      </c>
      <c r="AI55" s="26">
        <f t="shared" si="8"/>
        <v>5104</v>
      </c>
      <c r="AJ55" s="26">
        <f t="shared" si="9"/>
        <v>7128</v>
      </c>
      <c r="AK55" s="26">
        <f t="shared" si="10"/>
        <v>748</v>
      </c>
      <c r="AL55" s="26">
        <f t="shared" si="11"/>
        <v>660</v>
      </c>
      <c r="AM55" s="26">
        <f t="shared" si="12"/>
        <v>6160</v>
      </c>
      <c r="AN55" s="26">
        <f t="shared" si="13"/>
        <v>6072</v>
      </c>
    </row>
    <row r="56" spans="1:40" ht="15.75" customHeight="1" x14ac:dyDescent="0.15">
      <c r="D56" s="137"/>
      <c r="F56" s="137"/>
      <c r="H56" s="218"/>
      <c r="I56" s="218"/>
      <c r="K56" s="35"/>
      <c r="M56" s="111"/>
      <c r="S56" s="219"/>
      <c r="V56" s="36"/>
      <c r="Y56" s="32"/>
      <c r="AI56" t="str">
        <f t="shared" si="8"/>
        <v/>
      </c>
      <c r="AJ56" t="str">
        <f t="shared" si="9"/>
        <v/>
      </c>
      <c r="AK56" t="str">
        <f t="shared" si="10"/>
        <v/>
      </c>
      <c r="AL56" t="str">
        <f t="shared" si="11"/>
        <v/>
      </c>
      <c r="AM56" t="str">
        <f t="shared" si="12"/>
        <v/>
      </c>
      <c r="AN56" t="str">
        <f t="shared" si="13"/>
        <v/>
      </c>
    </row>
    <row r="57" spans="1:40" ht="15.75" customHeight="1" x14ac:dyDescent="0.15">
      <c r="D57" s="137"/>
      <c r="F57" s="137"/>
      <c r="H57" s="218"/>
      <c r="I57" s="218"/>
      <c r="K57" s="35"/>
      <c r="V57" s="36"/>
      <c r="Y57" s="32"/>
      <c r="AI57" t="str">
        <f t="shared" si="8"/>
        <v/>
      </c>
      <c r="AJ57" t="str">
        <f t="shared" si="9"/>
        <v/>
      </c>
      <c r="AK57" t="str">
        <f t="shared" si="10"/>
        <v/>
      </c>
      <c r="AL57" t="str">
        <f t="shared" si="11"/>
        <v/>
      </c>
      <c r="AM57" t="str">
        <f t="shared" si="12"/>
        <v/>
      </c>
      <c r="AN57" t="str">
        <f t="shared" si="13"/>
        <v/>
      </c>
    </row>
    <row r="58" spans="1:40" x14ac:dyDescent="0.15">
      <c r="K58" s="94" t="s">
        <v>10</v>
      </c>
      <c r="P58" s="107"/>
      <c r="V58" s="93" t="s">
        <v>277</v>
      </c>
      <c r="X58" s="93" t="s">
        <v>3</v>
      </c>
      <c r="Y58" s="32"/>
      <c r="AI58" t="str">
        <f t="shared" si="8"/>
        <v/>
      </c>
      <c r="AJ58" t="str">
        <f t="shared" si="9"/>
        <v/>
      </c>
      <c r="AK58" t="str">
        <f t="shared" si="10"/>
        <v/>
      </c>
      <c r="AL58" t="str">
        <f t="shared" si="11"/>
        <v/>
      </c>
      <c r="AM58" t="str">
        <f t="shared" si="12"/>
        <v/>
      </c>
      <c r="AN58" t="str">
        <f t="shared" si="13"/>
        <v/>
      </c>
    </row>
    <row r="59" spans="1:40" x14ac:dyDescent="0.15">
      <c r="K59" s="94" t="s">
        <v>12</v>
      </c>
      <c r="O59" s="4"/>
      <c r="P59" s="191"/>
      <c r="Q59" s="5"/>
      <c r="R59" s="7"/>
      <c r="S59" s="7"/>
      <c r="V59" s="93" t="s">
        <v>0</v>
      </c>
      <c r="X59" s="93" t="s">
        <v>278</v>
      </c>
      <c r="Y59" s="32"/>
    </row>
    <row r="60" spans="1:40" x14ac:dyDescent="0.15">
      <c r="K60" s="94" t="s">
        <v>8</v>
      </c>
      <c r="O60" s="4"/>
      <c r="P60" s="191"/>
      <c r="Q60" s="5"/>
      <c r="R60" s="7"/>
      <c r="S60" s="7"/>
      <c r="V60" s="93" t="s">
        <v>1</v>
      </c>
      <c r="X60" s="93" t="s">
        <v>0</v>
      </c>
    </row>
    <row r="61" spans="1:40" x14ac:dyDescent="0.15">
      <c r="O61" s="4"/>
      <c r="P61" s="191"/>
      <c r="Q61" s="5"/>
      <c r="R61" s="7"/>
      <c r="S61" s="7"/>
      <c r="V61" s="93" t="s">
        <v>2</v>
      </c>
      <c r="X61" s="93" t="s">
        <v>1</v>
      </c>
    </row>
    <row r="62" spans="1:40" x14ac:dyDescent="0.15">
      <c r="O62" s="4"/>
      <c r="P62" s="191"/>
      <c r="Q62" s="5"/>
      <c r="R62" s="7"/>
      <c r="S62" s="7"/>
      <c r="V62" s="93" t="s">
        <v>221</v>
      </c>
      <c r="X62" s="93" t="s">
        <v>60</v>
      </c>
    </row>
    <row r="63" spans="1:40" x14ac:dyDescent="0.15">
      <c r="O63" s="4"/>
      <c r="P63" s="191"/>
      <c r="Q63" s="5"/>
      <c r="R63" s="7"/>
      <c r="S63" s="7"/>
      <c r="V63" s="93" t="s">
        <v>120</v>
      </c>
      <c r="X63" s="93" t="s">
        <v>121</v>
      </c>
    </row>
    <row r="64" spans="1:40" x14ac:dyDescent="0.15">
      <c r="O64" s="4"/>
      <c r="P64" s="191"/>
      <c r="Q64" s="5"/>
      <c r="R64" s="7"/>
      <c r="S64" s="7"/>
      <c r="V64" s="93" t="s">
        <v>222</v>
      </c>
      <c r="X64" s="93" t="s">
        <v>222</v>
      </c>
    </row>
    <row r="65" spans="15:22" x14ac:dyDescent="0.15">
      <c r="O65" s="4"/>
      <c r="P65" s="191"/>
      <c r="Q65" s="5"/>
      <c r="R65" s="7"/>
      <c r="S65" s="7"/>
    </row>
    <row r="66" spans="15:22" x14ac:dyDescent="0.15">
      <c r="O66" s="4"/>
      <c r="P66" s="191"/>
      <c r="Q66" s="5"/>
      <c r="R66" s="7"/>
      <c r="S66" s="7"/>
    </row>
    <row r="67" spans="15:22" x14ac:dyDescent="0.15">
      <c r="O67" s="4"/>
      <c r="P67" s="191"/>
      <c r="Q67" s="5"/>
      <c r="R67" s="7"/>
      <c r="S67" s="7"/>
    </row>
    <row r="68" spans="15:22" x14ac:dyDescent="0.15">
      <c r="O68" s="4"/>
      <c r="P68" s="191"/>
      <c r="Q68" s="5"/>
      <c r="R68" s="7"/>
      <c r="S68" s="7"/>
      <c r="V68" s="36"/>
    </row>
    <row r="69" spans="15:22" x14ac:dyDescent="0.15">
      <c r="O69" s="4"/>
      <c r="P69" s="191"/>
      <c r="Q69" s="5"/>
      <c r="R69" s="7"/>
      <c r="S69" s="7"/>
    </row>
    <row r="70" spans="15:22" x14ac:dyDescent="0.15">
      <c r="P70" s="107"/>
      <c r="Q70" s="5"/>
      <c r="R70" s="7"/>
      <c r="S70" s="7"/>
    </row>
    <row r="71" spans="15:22" x14ac:dyDescent="0.15">
      <c r="P71" s="107"/>
      <c r="Q71" s="5"/>
      <c r="R71" s="7"/>
      <c r="S71" s="7"/>
    </row>
    <row r="72" spans="15:22" x14ac:dyDescent="0.15">
      <c r="P72" s="107"/>
      <c r="Q72" s="5"/>
      <c r="R72" s="7"/>
      <c r="S72" s="7"/>
    </row>
    <row r="73" spans="15:22" x14ac:dyDescent="0.15">
      <c r="P73" s="107"/>
      <c r="Q73" s="5"/>
      <c r="R73" s="7"/>
      <c r="S73" s="7"/>
    </row>
    <row r="74" spans="15:22" x14ac:dyDescent="0.15">
      <c r="P74" s="107"/>
      <c r="Q74" s="5"/>
      <c r="R74" s="7"/>
      <c r="S74" s="7"/>
    </row>
    <row r="75" spans="15:22" x14ac:dyDescent="0.15">
      <c r="P75" s="107"/>
      <c r="Q75" s="5"/>
      <c r="R75" s="7"/>
      <c r="S75" s="7"/>
    </row>
    <row r="76" spans="15:22" x14ac:dyDescent="0.15">
      <c r="P76" s="107"/>
      <c r="Q76" s="5"/>
      <c r="R76" s="7"/>
      <c r="S76" s="7"/>
    </row>
    <row r="77" spans="15:22" x14ac:dyDescent="0.15">
      <c r="P77" s="107"/>
      <c r="Q77" s="5"/>
      <c r="R77" s="7"/>
      <c r="S77" s="7"/>
    </row>
    <row r="78" spans="15:22" x14ac:dyDescent="0.15">
      <c r="P78" s="107"/>
      <c r="Q78" s="5"/>
      <c r="R78" s="7"/>
      <c r="S78" s="7"/>
    </row>
    <row r="79" spans="15:22" x14ac:dyDescent="0.15">
      <c r="P79" s="107"/>
      <c r="Q79" s="5"/>
      <c r="R79" s="7"/>
      <c r="S79" s="7"/>
    </row>
    <row r="80" spans="15:22" x14ac:dyDescent="0.15">
      <c r="P80" s="107"/>
      <c r="Q80" s="5"/>
      <c r="R80" s="7"/>
      <c r="S80" s="7"/>
    </row>
    <row r="81" spans="16:19" x14ac:dyDescent="0.15">
      <c r="P81" s="107"/>
      <c r="Q81" s="5"/>
      <c r="R81" s="7"/>
      <c r="S81" s="7"/>
    </row>
    <row r="82" spans="16:19" x14ac:dyDescent="0.15">
      <c r="P82" s="107"/>
      <c r="Q82" s="5"/>
      <c r="R82" s="7"/>
      <c r="S82" s="7"/>
    </row>
    <row r="83" spans="16:19" x14ac:dyDescent="0.15">
      <c r="P83" s="107"/>
    </row>
    <row r="84" spans="16:19" x14ac:dyDescent="0.15">
      <c r="P84" s="107"/>
    </row>
    <row r="85" spans="16:19" x14ac:dyDescent="0.15">
      <c r="P85" s="107"/>
    </row>
    <row r="86" spans="16:19" x14ac:dyDescent="0.15">
      <c r="P86" s="107"/>
    </row>
    <row r="87" spans="16:19" x14ac:dyDescent="0.15">
      <c r="P87" s="107"/>
    </row>
    <row r="88" spans="16:19" x14ac:dyDescent="0.15">
      <c r="P88" s="107"/>
    </row>
    <row r="89" spans="16:19" x14ac:dyDescent="0.15">
      <c r="P89" s="107"/>
    </row>
    <row r="90" spans="16:19" x14ac:dyDescent="0.15">
      <c r="P90" s="107"/>
    </row>
    <row r="91" spans="16:19" x14ac:dyDescent="0.15">
      <c r="P91" s="107"/>
    </row>
    <row r="92" spans="16:19" x14ac:dyDescent="0.15">
      <c r="P92" s="107"/>
    </row>
    <row r="93" spans="16:19" x14ac:dyDescent="0.15">
      <c r="P93" s="107"/>
    </row>
    <row r="94" spans="16:19" x14ac:dyDescent="0.15">
      <c r="P94" s="107"/>
    </row>
    <row r="95" spans="16:19" x14ac:dyDescent="0.15">
      <c r="P95" s="107"/>
    </row>
    <row r="96" spans="16:19" x14ac:dyDescent="0.15">
      <c r="P96" s="107"/>
    </row>
    <row r="97" spans="16:16" x14ac:dyDescent="0.15">
      <c r="P97" s="107"/>
    </row>
    <row r="98" spans="16:16" x14ac:dyDescent="0.15">
      <c r="P98" s="107"/>
    </row>
    <row r="99" spans="16:16" x14ac:dyDescent="0.15">
      <c r="P99" s="107"/>
    </row>
    <row r="100" spans="16:16" x14ac:dyDescent="0.15">
      <c r="P100" s="107"/>
    </row>
    <row r="101" spans="16:16" x14ac:dyDescent="0.15">
      <c r="P101" s="107"/>
    </row>
    <row r="102" spans="16:16" x14ac:dyDescent="0.15">
      <c r="P102" s="107"/>
    </row>
    <row r="103" spans="16:16" x14ac:dyDescent="0.15">
      <c r="P103" s="107"/>
    </row>
    <row r="104" spans="16:16" x14ac:dyDescent="0.15">
      <c r="P104" s="107"/>
    </row>
  </sheetData>
  <mergeCells count="70">
    <mergeCell ref="T5:V5"/>
    <mergeCell ref="T6:V6"/>
    <mergeCell ref="T7:V7"/>
    <mergeCell ref="T8:V8"/>
    <mergeCell ref="I22:I23"/>
    <mergeCell ref="P22:P23"/>
    <mergeCell ref="Q22:Q23"/>
    <mergeCell ref="P8:Q8"/>
    <mergeCell ref="P9:Q9"/>
    <mergeCell ref="P10:Q10"/>
    <mergeCell ref="P7:Q7"/>
    <mergeCell ref="B11:E11"/>
    <mergeCell ref="B16:L17"/>
    <mergeCell ref="B9:E9"/>
    <mergeCell ref="B18:C18"/>
    <mergeCell ref="F7:K7"/>
    <mergeCell ref="B13:E13"/>
    <mergeCell ref="F12:K12"/>
    <mergeCell ref="I10:K10"/>
    <mergeCell ref="B7:E7"/>
    <mergeCell ref="B12:E12"/>
    <mergeCell ref="B8:E8"/>
    <mergeCell ref="F10:H10"/>
    <mergeCell ref="F11:K11"/>
    <mergeCell ref="B10:E10"/>
    <mergeCell ref="F8:K8"/>
    <mergeCell ref="F9:K9"/>
    <mergeCell ref="B6:E6"/>
    <mergeCell ref="B5:E5"/>
    <mergeCell ref="P5:Q5"/>
    <mergeCell ref="P6:Q6"/>
    <mergeCell ref="F5:K5"/>
    <mergeCell ref="F6:K6"/>
    <mergeCell ref="AB1:AC1"/>
    <mergeCell ref="B2:E2"/>
    <mergeCell ref="B3:E3"/>
    <mergeCell ref="B4:E4"/>
    <mergeCell ref="F3:K3"/>
    <mergeCell ref="F4:K4"/>
    <mergeCell ref="F2:K2"/>
    <mergeCell ref="A22:A23"/>
    <mergeCell ref="O22:O23"/>
    <mergeCell ref="T22:T23"/>
    <mergeCell ref="L22:L23"/>
    <mergeCell ref="K22:K23"/>
    <mergeCell ref="M22:M23"/>
    <mergeCell ref="R22:R23"/>
    <mergeCell ref="N22:N23"/>
    <mergeCell ref="B22:G22"/>
    <mergeCell ref="H22:H23"/>
    <mergeCell ref="W8:X9"/>
    <mergeCell ref="T9:V9"/>
    <mergeCell ref="T10:V10"/>
    <mergeCell ref="P11:Q11"/>
    <mergeCell ref="T11:V11"/>
    <mergeCell ref="R11:S11"/>
    <mergeCell ref="B19:C19"/>
    <mergeCell ref="D19:O19"/>
    <mergeCell ref="I18:J18"/>
    <mergeCell ref="S20:W20"/>
    <mergeCell ref="D18:H18"/>
    <mergeCell ref="K18:N18"/>
    <mergeCell ref="Z22:Z23"/>
    <mergeCell ref="U22:U23"/>
    <mergeCell ref="S18:W18"/>
    <mergeCell ref="Y22:Y23"/>
    <mergeCell ref="W22:W23"/>
    <mergeCell ref="X22:X23"/>
    <mergeCell ref="V22:V23"/>
    <mergeCell ref="S22:S23"/>
  </mergeCells>
  <phoneticPr fontId="2"/>
  <dataValidations count="7">
    <dataValidation type="list" allowBlank="1" sqref="Y3:Z3">
      <formula1>#REF!</formula1>
    </dataValidation>
    <dataValidation type="list" allowBlank="1" showInputMessage="1" showErrorMessage="1" sqref="X55">
      <formula1>$X$58:$X$62</formula1>
    </dataValidation>
    <dataValidation type="list" allowBlank="1" showInputMessage="1" showErrorMessage="1" sqref="X54">
      <formula1>$X$58:$X$63</formula1>
    </dataValidation>
    <dataValidation type="list" allowBlank="1" showInputMessage="1" showErrorMessage="1" sqref="V54:V55">
      <formula1>$V$58:$V$63</formula1>
    </dataValidation>
    <dataValidation type="list" allowBlank="1" showInputMessage="1" showErrorMessage="1" sqref="V24:V53">
      <formula1>$V$58:$V$64</formula1>
    </dataValidation>
    <dataValidation type="list" allowBlank="1" showInputMessage="1" showErrorMessage="1" sqref="X24:X53">
      <formula1>$X$58:$X$64</formula1>
    </dataValidation>
    <dataValidation type="list" allowBlank="1" showInputMessage="1" showErrorMessage="1" sqref="K24:K55">
      <formula1>$K$58:$K$60</formula1>
    </dataValidation>
  </dataValidations>
  <hyperlinks>
    <hyperlink ref="O22" r:id="rId1" display="〒"/>
    <hyperlink ref="W8" r:id="rId2" display="【クロネコヤマトＨＰ】"/>
    <hyperlink ref="S4" r:id="rId3"/>
  </hyperlinks>
  <printOptions horizontalCentered="1" verticalCentered="1"/>
  <pageMargins left="0.19685039370078741" right="0.19685039370078741" top="0.39370078740157483" bottom="0.19685039370078741" header="0.31496062992125984" footer="0.27559055118110237"/>
  <pageSetup paperSize="9" scale="43" orientation="landscape" r:id="rId4"/>
  <headerFooter alignWithMargins="0"/>
  <drawing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BS63"/>
  <sheetViews>
    <sheetView view="pageBreakPreview" zoomScaleNormal="100" zoomScaleSheetLayoutView="100" workbookViewId="0">
      <selection activeCell="E3" sqref="E3"/>
    </sheetView>
  </sheetViews>
  <sheetFormatPr defaultRowHeight="13.5" x14ac:dyDescent="0.15"/>
  <cols>
    <col min="1" max="1" width="4.625" customWidth="1"/>
    <col min="2" max="7" width="1.875" customWidth="1"/>
    <col min="8" max="9" width="2.125" customWidth="1"/>
    <col min="10" max="13" width="1.875" customWidth="1"/>
    <col min="14" max="16" width="2.125" customWidth="1"/>
    <col min="17" max="20" width="1.875" customWidth="1"/>
    <col min="21" max="22" width="2.125" customWidth="1"/>
    <col min="23" max="27" width="1.875" customWidth="1"/>
    <col min="28" max="29" width="2.125" customWidth="1"/>
    <col min="30" max="34" width="1.875" customWidth="1"/>
    <col min="35" max="36" width="2.125" customWidth="1"/>
    <col min="37" max="41" width="1.875" customWidth="1"/>
    <col min="42" max="43" width="2.125" customWidth="1"/>
    <col min="44" max="53" width="1.875" customWidth="1"/>
    <col min="54" max="55" width="1.75" customWidth="1"/>
    <col min="56" max="56" width="10.375" bestFit="1" customWidth="1"/>
    <col min="57" max="57" width="3.125" style="247" customWidth="1"/>
    <col min="58" max="58" width="5.5" style="247" bestFit="1" customWidth="1"/>
    <col min="59" max="59" width="7" style="247" bestFit="1" customWidth="1"/>
    <col min="60" max="65" width="1.625" style="247" customWidth="1"/>
    <col min="66" max="84" width="1.625" customWidth="1"/>
  </cols>
  <sheetData>
    <row r="1" spans="1:71" ht="5.2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71" ht="24" customHeight="1" thickBot="1" x14ac:dyDescent="0.2">
      <c r="A2" s="415" t="s">
        <v>17</v>
      </c>
      <c r="B2" s="415"/>
      <c r="C2" s="415"/>
      <c r="D2" s="415"/>
      <c r="E2" s="416" t="s">
        <v>283</v>
      </c>
      <c r="F2" s="416"/>
      <c r="G2" s="416"/>
      <c r="H2" s="416"/>
      <c r="I2" s="2"/>
      <c r="J2" s="37"/>
      <c r="K2" s="37"/>
      <c r="L2" s="38"/>
      <c r="M2" s="39"/>
      <c r="N2" s="39"/>
      <c r="O2" s="40" t="s">
        <v>18</v>
      </c>
      <c r="P2" s="2"/>
      <c r="Q2" s="39"/>
      <c r="R2" s="39"/>
      <c r="S2" s="39"/>
      <c r="T2" s="39"/>
      <c r="U2" s="39"/>
      <c r="V2" s="39"/>
      <c r="W2" s="2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</row>
    <row r="3" spans="1:71" ht="10.5" customHeight="1" x14ac:dyDescent="0.15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2"/>
    </row>
    <row r="4" spans="1:71" ht="25.5" customHeight="1" x14ac:dyDescent="0.15">
      <c r="A4" s="154" t="s">
        <v>254</v>
      </c>
      <c r="B4" s="74"/>
      <c r="C4" s="454" t="str">
        <f>IF(お申込内容!D18="","",お申込内容!D18)</f>
        <v/>
      </c>
      <c r="D4" s="455"/>
      <c r="E4" s="455"/>
      <c r="F4" s="455"/>
      <c r="G4" s="455"/>
      <c r="H4" s="455"/>
      <c r="I4" s="455"/>
      <c r="J4" s="455"/>
      <c r="K4" s="455"/>
      <c r="L4" s="455"/>
      <c r="M4" s="456"/>
      <c r="N4" s="228"/>
      <c r="P4" s="14"/>
      <c r="Q4" s="228"/>
      <c r="R4" s="228"/>
      <c r="S4" s="42" t="s">
        <v>47</v>
      </c>
      <c r="U4" s="229"/>
      <c r="V4" s="229"/>
      <c r="W4" s="229"/>
      <c r="X4" s="469" t="str">
        <f>IF(VLOOKUP($E$2,お申込内容!A:Y,11,0)=0,"― ",VLOOKUP($E$2,お申込内容!A:Y,11,0))</f>
        <v xml:space="preserve">― </v>
      </c>
      <c r="Y4" s="267"/>
      <c r="Z4" s="267"/>
      <c r="AA4" s="267"/>
      <c r="AB4" s="267"/>
      <c r="AC4" s="267"/>
      <c r="AD4" s="267"/>
      <c r="AE4" s="267"/>
      <c r="AF4" s="267"/>
      <c r="AG4" s="268"/>
      <c r="AI4" s="229"/>
      <c r="AJ4" s="229"/>
      <c r="AK4" s="229"/>
      <c r="AL4" s="229"/>
      <c r="AM4" s="229"/>
      <c r="AN4" s="229"/>
      <c r="AO4" s="229"/>
      <c r="AP4" s="229"/>
      <c r="AR4" s="43" t="s">
        <v>20</v>
      </c>
      <c r="AU4" s="460">
        <f>IF(VLOOKUP($E$2,お申込内容!$A:$Y,お申込内容!Y21,0)="","",VLOOKUP($E$2,お申込内容!$A:$Y,お申込内容!Y21,0))</f>
        <v>0</v>
      </c>
      <c r="AV4" s="461"/>
      <c r="AW4" s="461"/>
      <c r="AX4" s="461"/>
      <c r="AY4" s="462"/>
      <c r="AZ4" s="238" t="s">
        <v>259</v>
      </c>
      <c r="BA4" s="239"/>
      <c r="BB4" s="226"/>
      <c r="BF4" s="248">
        <v>0.1</v>
      </c>
    </row>
    <row r="5" spans="1:71" ht="1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45"/>
      <c r="L5" s="46"/>
      <c r="M5" s="46"/>
      <c r="N5" s="46"/>
      <c r="O5" s="46"/>
      <c r="P5" s="46"/>
      <c r="Q5" s="46"/>
      <c r="R5" s="2"/>
      <c r="S5" s="2"/>
      <c r="T5" s="2"/>
      <c r="U5" s="2"/>
      <c r="V5" s="2"/>
      <c r="W5" s="2"/>
      <c r="X5" s="2"/>
      <c r="Y5" s="2"/>
      <c r="Z5" s="13"/>
      <c r="AA5" s="13"/>
      <c r="AB5" s="13"/>
      <c r="AC5" s="13"/>
      <c r="AD5" s="13"/>
      <c r="AE5" s="13"/>
      <c r="AF5" s="13"/>
      <c r="AG5" s="13"/>
      <c r="AH5" s="13"/>
      <c r="AI5" s="2"/>
      <c r="AJ5" s="2"/>
      <c r="AK5" s="2"/>
      <c r="AL5" s="2"/>
      <c r="AM5" s="2"/>
      <c r="AN5" s="2"/>
      <c r="AO5" s="2"/>
      <c r="AP5" s="2"/>
      <c r="AQ5" s="13"/>
      <c r="AR5" s="13"/>
      <c r="AS5" s="13"/>
      <c r="AT5" s="13"/>
      <c r="AU5" s="13"/>
      <c r="AV5" s="13"/>
      <c r="AW5" s="13"/>
      <c r="AX5" s="13"/>
      <c r="AY5" s="13"/>
      <c r="AZ5" s="2"/>
      <c r="BA5" s="2"/>
      <c r="BB5" s="2"/>
      <c r="BF5" s="247" t="s">
        <v>270</v>
      </c>
      <c r="BG5" s="247" t="s">
        <v>271</v>
      </c>
    </row>
    <row r="6" spans="1:71" s="10" customFormat="1" ht="30" customHeight="1" x14ac:dyDescent="0.15">
      <c r="A6" s="236" t="s">
        <v>257</v>
      </c>
      <c r="B6" s="88"/>
      <c r="C6" s="88"/>
      <c r="D6" s="88"/>
      <c r="E6" s="88"/>
      <c r="F6" s="80"/>
      <c r="G6" s="440" t="s">
        <v>258</v>
      </c>
      <c r="H6" s="440"/>
      <c r="I6" s="440"/>
      <c r="J6" s="440"/>
      <c r="K6" s="440"/>
      <c r="L6" s="440"/>
      <c r="M6" s="441"/>
      <c r="N6" s="417" t="str">
        <f>IF(VLOOKUP($E$2,お申込内容!$A:$Y,2,0)="","",VLOOKUP($E$2,お申込内容!$A:$Y,2,0))</f>
        <v/>
      </c>
      <c r="O6" s="418"/>
      <c r="P6" s="418"/>
      <c r="Q6" s="419"/>
      <c r="R6" s="447" t="s">
        <v>249</v>
      </c>
      <c r="S6" s="448"/>
      <c r="T6" s="448"/>
      <c r="U6" s="448"/>
      <c r="V6" s="448"/>
      <c r="W6" s="448"/>
      <c r="X6" s="441"/>
      <c r="Y6" s="417" t="str">
        <f>IF(VLOOKUP($E$2,お申込内容!$A:$Y,3,0)="","",VLOOKUP($E$2,お申込内容!$A:$Y,3,0))</f>
        <v/>
      </c>
      <c r="Z6" s="418"/>
      <c r="AA6" s="418"/>
      <c r="AB6" s="419"/>
      <c r="AC6" s="13"/>
      <c r="AD6" s="82"/>
      <c r="AE6" s="13"/>
      <c r="AF6" s="448" t="s">
        <v>250</v>
      </c>
      <c r="AG6" s="448"/>
      <c r="AH6" s="448"/>
      <c r="AI6" s="441"/>
      <c r="AJ6" s="417" t="str">
        <f>IF(VLOOKUP($E$2,お申込内容!$A:$Y,4,0)="","",VLOOKUP($E$2,お申込内容!$A:$Y,4,0))</f>
        <v/>
      </c>
      <c r="AK6" s="418"/>
      <c r="AL6" s="418"/>
      <c r="AM6" s="419"/>
      <c r="AN6" s="457" t="s">
        <v>251</v>
      </c>
      <c r="AO6" s="458"/>
      <c r="AP6" s="458"/>
      <c r="AQ6" s="458"/>
      <c r="AR6" s="458"/>
      <c r="AS6" s="458"/>
      <c r="AT6" s="459"/>
      <c r="AU6" s="417" t="str">
        <f>IF(VLOOKUP($E$2,お申込内容!$A:$Y,5,0)="","",VLOOKUP($E$2,お申込内容!$A:$Y,5,0))</f>
        <v/>
      </c>
      <c r="AV6" s="418"/>
      <c r="AW6" s="418"/>
      <c r="AX6" s="419"/>
      <c r="AY6" s="13"/>
      <c r="AZ6" s="13"/>
      <c r="BA6" s="13"/>
      <c r="BB6" s="13"/>
      <c r="BD6" s="96" t="s">
        <v>243</v>
      </c>
      <c r="BE6" s="249"/>
      <c r="BF6" s="249" t="str">
        <f>IF($N$6="","",6908*$N$6)</f>
        <v/>
      </c>
      <c r="BG6" s="249" t="str">
        <f>IF($N$6="","",(5104+1804*$AU$4)*$N$6)</f>
        <v/>
      </c>
      <c r="BH6" s="249"/>
      <c r="BI6" s="249"/>
      <c r="BJ6" s="249"/>
      <c r="BK6" s="249"/>
      <c r="BL6" s="249"/>
      <c r="BM6" s="249"/>
      <c r="BS6" s="67"/>
    </row>
    <row r="7" spans="1:71" ht="6.75" customHeight="1" x14ac:dyDescent="0.15">
      <c r="A7" s="52"/>
      <c r="B7" s="51"/>
      <c r="C7" s="51"/>
      <c r="D7" s="51"/>
      <c r="E7" s="18"/>
      <c r="F7" s="18"/>
      <c r="G7" s="18"/>
      <c r="H7" s="18"/>
      <c r="I7" s="53"/>
      <c r="J7" s="53"/>
      <c r="K7" s="42"/>
      <c r="L7" s="42"/>
      <c r="M7" s="42"/>
      <c r="N7" s="42"/>
      <c r="O7" s="42"/>
      <c r="P7" s="42"/>
      <c r="Q7" s="90"/>
      <c r="R7" s="42"/>
      <c r="S7" s="42"/>
      <c r="T7" s="42"/>
      <c r="U7" s="42"/>
      <c r="V7" s="42"/>
      <c r="W7" s="32"/>
      <c r="X7" s="32"/>
      <c r="Y7" s="32"/>
      <c r="Z7" s="48"/>
      <c r="AA7" s="54"/>
      <c r="AB7" s="54"/>
      <c r="AC7" s="54"/>
      <c r="AD7" s="54"/>
      <c r="AE7" s="54"/>
      <c r="AF7" s="54"/>
      <c r="AG7" s="50"/>
      <c r="AH7" s="50"/>
      <c r="AI7" s="48"/>
      <c r="AJ7" s="24"/>
      <c r="AK7" s="24"/>
      <c r="AL7" s="24"/>
      <c r="AM7" s="24"/>
      <c r="AN7" s="24"/>
      <c r="AO7" s="24"/>
      <c r="AP7" s="42"/>
      <c r="AQ7" s="42"/>
      <c r="AR7" s="42"/>
      <c r="AS7" s="42"/>
      <c r="AT7" s="42"/>
      <c r="AU7" s="42"/>
      <c r="AV7" s="55"/>
      <c r="AW7" s="55"/>
      <c r="AX7" s="55"/>
      <c r="AY7" s="55"/>
      <c r="AZ7" s="55"/>
      <c r="BA7" s="55"/>
      <c r="BB7" s="2"/>
      <c r="BD7" s="1"/>
    </row>
    <row r="8" spans="1:71" ht="25.5" customHeight="1" x14ac:dyDescent="0.15">
      <c r="A8" t="str">
        <f>IF(X4="振込月々","1ヶ月目料金（税込）","一括料金（税込）")</f>
        <v>一括料金（税込）</v>
      </c>
      <c r="B8" s="2"/>
      <c r="C8" s="2"/>
      <c r="D8" s="2"/>
      <c r="E8" s="87"/>
      <c r="F8" s="87"/>
      <c r="G8" s="87"/>
      <c r="H8" s="2"/>
      <c r="J8" s="2"/>
      <c r="K8" s="420" t="str">
        <f>IF($X$4="振込月々",BF6,BG6)</f>
        <v/>
      </c>
      <c r="L8" s="420"/>
      <c r="M8" s="420"/>
      <c r="N8" s="420"/>
      <c r="O8" s="420"/>
      <c r="P8" s="420"/>
      <c r="Q8" s="89" t="s">
        <v>19</v>
      </c>
      <c r="R8" s="2"/>
      <c r="S8" s="2"/>
      <c r="T8" s="85"/>
      <c r="U8" s="85"/>
      <c r="V8" s="420" t="str">
        <f>IF($X$4="振込月々",BF8,BG8)</f>
        <v/>
      </c>
      <c r="W8" s="420"/>
      <c r="X8" s="420"/>
      <c r="Y8" s="420"/>
      <c r="Z8" s="420"/>
      <c r="AA8" s="420"/>
      <c r="AB8" s="89" t="s">
        <v>19</v>
      </c>
      <c r="AC8" s="32"/>
      <c r="AD8" s="32"/>
      <c r="AE8" s="85"/>
      <c r="AF8" s="85"/>
      <c r="AG8" s="420" t="str">
        <f>IF($X$4="振込月々",BF10,BG10)</f>
        <v/>
      </c>
      <c r="AH8" s="420"/>
      <c r="AI8" s="420"/>
      <c r="AJ8" s="420"/>
      <c r="AK8" s="420"/>
      <c r="AL8" s="420"/>
      <c r="AM8" s="89" t="s">
        <v>19</v>
      </c>
      <c r="AN8" s="32"/>
      <c r="AO8" s="32"/>
      <c r="AP8" s="85"/>
      <c r="AQ8" s="85"/>
      <c r="AR8" s="420" t="str">
        <f>IF($X$4="振込月々",BF12,BG12)</f>
        <v/>
      </c>
      <c r="AS8" s="420"/>
      <c r="AT8" s="420"/>
      <c r="AU8" s="420"/>
      <c r="AV8" s="420"/>
      <c r="AW8" s="420"/>
      <c r="AX8" s="89" t="s">
        <v>19</v>
      </c>
      <c r="AY8" s="86"/>
      <c r="AZ8" s="84"/>
      <c r="BA8" s="32"/>
      <c r="BB8" s="2"/>
      <c r="BD8" s="1" t="s">
        <v>244</v>
      </c>
      <c r="BF8" s="247" t="str">
        <f>IF($Y$6="","",4708*$Y$6)</f>
        <v/>
      </c>
      <c r="BG8" s="247" t="str">
        <f>IF($Y$6="","",(3564+1144*$AU$4)*$Y$6)</f>
        <v/>
      </c>
    </row>
    <row r="9" spans="1:71" ht="15" customHeight="1" x14ac:dyDescent="0.15">
      <c r="A9" s="52"/>
      <c r="B9" s="51"/>
      <c r="C9" s="51"/>
      <c r="D9" s="51"/>
      <c r="E9" s="18"/>
      <c r="F9" s="18"/>
      <c r="G9" s="18"/>
      <c r="H9" s="18"/>
      <c r="I9" s="53"/>
      <c r="J9" s="53"/>
      <c r="K9" s="42"/>
      <c r="L9" s="42"/>
      <c r="M9" s="42"/>
      <c r="N9" s="42"/>
      <c r="O9" s="42"/>
      <c r="P9" s="42"/>
      <c r="Q9" s="90"/>
      <c r="R9" s="42"/>
      <c r="S9" s="42"/>
      <c r="T9" s="42"/>
      <c r="U9" s="42"/>
      <c r="V9" s="42"/>
      <c r="W9" s="32"/>
      <c r="X9" s="32"/>
      <c r="Y9" s="32"/>
      <c r="Z9" s="48"/>
      <c r="AA9" s="54"/>
      <c r="AB9" s="54"/>
      <c r="AC9" s="54"/>
      <c r="AD9" s="54"/>
      <c r="AE9" s="54"/>
      <c r="AF9" s="54"/>
      <c r="AG9" s="50"/>
      <c r="AH9" s="50"/>
      <c r="AI9" s="48"/>
      <c r="AJ9" s="24"/>
      <c r="AK9" s="24"/>
      <c r="AL9" s="24"/>
      <c r="AM9" s="24"/>
      <c r="AN9" s="24"/>
      <c r="AO9" s="24"/>
      <c r="AP9" s="42"/>
      <c r="AQ9" s="42"/>
      <c r="AR9" s="42"/>
      <c r="AS9" s="42"/>
      <c r="AT9" s="42"/>
      <c r="AU9" s="42"/>
      <c r="AV9" s="55"/>
      <c r="AW9" s="55"/>
      <c r="AX9" s="55"/>
      <c r="AY9" s="55"/>
      <c r="AZ9" s="55"/>
      <c r="BA9" s="55"/>
      <c r="BB9" s="2"/>
      <c r="BD9" s="1"/>
    </row>
    <row r="10" spans="1:71" ht="25.5" customHeight="1" x14ac:dyDescent="0.15">
      <c r="A10" s="236" t="s">
        <v>257</v>
      </c>
      <c r="B10" s="32"/>
      <c r="C10" s="32"/>
      <c r="D10" s="32"/>
      <c r="E10" s="32"/>
      <c r="F10" s="32"/>
      <c r="G10" s="465" t="s">
        <v>253</v>
      </c>
      <c r="H10" s="466"/>
      <c r="I10" s="466"/>
      <c r="J10" s="466"/>
      <c r="K10" s="466"/>
      <c r="L10" s="466"/>
      <c r="M10" s="467"/>
      <c r="N10" s="417" t="str">
        <f>IF(VLOOKUP($E$2,お申込内容!$A:$Y,6,0)="","",VLOOKUP($E$2,お申込内容!$A:$Y,6,0))</f>
        <v/>
      </c>
      <c r="O10" s="418"/>
      <c r="P10" s="418"/>
      <c r="Q10" s="419"/>
      <c r="R10" s="447" t="s">
        <v>275</v>
      </c>
      <c r="S10" s="448"/>
      <c r="T10" s="448"/>
      <c r="U10" s="448"/>
      <c r="V10" s="448"/>
      <c r="W10" s="448"/>
      <c r="X10" s="441"/>
      <c r="Y10" s="417" t="str">
        <f>IF(VLOOKUP($E$2,お申込内容!$A:$Y,7,0)="","",VLOOKUP($E$2,お申込内容!$A:$Y,7,0))</f>
        <v/>
      </c>
      <c r="Z10" s="418"/>
      <c r="AA10" s="418"/>
      <c r="AB10" s="419"/>
      <c r="AC10" s="229"/>
      <c r="AD10" s="229"/>
      <c r="AE10" s="229"/>
      <c r="AF10" s="229"/>
      <c r="AG10" s="229"/>
      <c r="AH10" s="229"/>
      <c r="AI10" s="229"/>
      <c r="AJ10" s="229"/>
      <c r="AK10" s="229"/>
      <c r="AL10" s="229"/>
      <c r="AM10" s="229"/>
      <c r="AN10" s="229"/>
      <c r="AO10" s="229"/>
      <c r="AP10" s="468" t="s">
        <v>252</v>
      </c>
      <c r="AQ10" s="286"/>
      <c r="AR10" s="286"/>
      <c r="AS10" s="286"/>
      <c r="AT10" s="286"/>
      <c r="AU10" s="286"/>
      <c r="AV10" s="286"/>
      <c r="AW10" s="229"/>
      <c r="AX10" s="229"/>
      <c r="AY10" s="235"/>
      <c r="AZ10" s="32"/>
      <c r="BA10" s="32"/>
      <c r="BB10" s="2"/>
      <c r="BD10" s="1" t="s">
        <v>245</v>
      </c>
      <c r="BF10" s="247" t="str">
        <f>IF($AJ$6="","",968*$AJ$6)</f>
        <v/>
      </c>
      <c r="BG10" s="247" t="str">
        <f>IF($AJ$6="","",(748+220*$AU$4)*$AJ$6)</f>
        <v/>
      </c>
    </row>
    <row r="11" spans="1:71" ht="9.75" customHeight="1" x14ac:dyDescent="0.15">
      <c r="A11" s="42"/>
      <c r="B11" s="32"/>
      <c r="C11" s="32"/>
      <c r="D11" s="32"/>
      <c r="E11" s="32"/>
      <c r="F11" s="32"/>
      <c r="G11" s="32"/>
      <c r="H11" s="32"/>
      <c r="I11" s="32"/>
      <c r="J11" s="54"/>
      <c r="K11" s="50"/>
      <c r="L11" s="50"/>
      <c r="M11" s="48"/>
      <c r="N11" s="24"/>
      <c r="O11" s="24"/>
      <c r="P11" s="24"/>
      <c r="Q11" s="24"/>
      <c r="R11" s="24"/>
      <c r="S11" s="24"/>
      <c r="T11" s="42"/>
      <c r="U11" s="42"/>
      <c r="V11" s="42"/>
      <c r="W11" s="42"/>
      <c r="X11" s="42"/>
      <c r="Y11" s="42"/>
      <c r="Z11" s="55"/>
      <c r="AA11" s="55"/>
      <c r="AB11" s="55"/>
      <c r="AC11" s="229"/>
      <c r="AD11" s="229"/>
      <c r="AE11" s="229"/>
      <c r="AF11" s="229"/>
      <c r="AG11" s="229"/>
      <c r="AH11" s="229"/>
      <c r="AI11" s="229"/>
      <c r="AJ11" s="229"/>
      <c r="AK11" s="229"/>
      <c r="AL11" s="229"/>
      <c r="AM11" s="229"/>
      <c r="AN11" s="229"/>
      <c r="AO11" s="229"/>
      <c r="AP11" s="229"/>
      <c r="AQ11" s="229"/>
      <c r="AR11" s="229"/>
      <c r="AS11" s="229"/>
      <c r="AT11" s="229"/>
      <c r="AU11" s="229"/>
      <c r="AV11" s="229"/>
      <c r="AW11" s="229"/>
      <c r="AX11" s="229"/>
      <c r="AY11" s="235"/>
      <c r="AZ11" s="32"/>
      <c r="BA11" s="32"/>
      <c r="BB11" s="2"/>
      <c r="BD11" s="1"/>
    </row>
    <row r="12" spans="1:71" ht="25.5" customHeight="1" x14ac:dyDescent="0.15">
      <c r="A12" t="str">
        <f>IF(T8="振込月々","1ヶ月目料金（税込）","一括料金（税込）")</f>
        <v>一括料金（税込）</v>
      </c>
      <c r="B12" s="230"/>
      <c r="C12" s="230"/>
      <c r="D12" s="230"/>
      <c r="E12" s="229"/>
      <c r="F12" s="229"/>
      <c r="G12" s="42"/>
      <c r="H12" s="42"/>
      <c r="I12" s="42"/>
      <c r="J12" s="85"/>
      <c r="K12" s="420" t="str">
        <f>IF($X$4="振込月々",BF14,BG14)</f>
        <v/>
      </c>
      <c r="L12" s="420"/>
      <c r="M12" s="420"/>
      <c r="N12" s="420"/>
      <c r="O12" s="420"/>
      <c r="P12" s="420"/>
      <c r="Q12" s="89" t="s">
        <v>19</v>
      </c>
      <c r="R12" s="32"/>
      <c r="S12" s="32"/>
      <c r="T12" s="85"/>
      <c r="U12" s="85"/>
      <c r="V12" s="420" t="str">
        <f>BF16</f>
        <v/>
      </c>
      <c r="W12" s="420"/>
      <c r="X12" s="420"/>
      <c r="Y12" s="420"/>
      <c r="Z12" s="420"/>
      <c r="AA12" s="420"/>
      <c r="AB12" s="89" t="s">
        <v>19</v>
      </c>
      <c r="AC12" s="229"/>
      <c r="AD12" s="229"/>
      <c r="AE12" s="229"/>
      <c r="AF12" s="229"/>
      <c r="AG12" s="229"/>
      <c r="AH12" s="229"/>
      <c r="AI12" s="229"/>
      <c r="AJ12" s="229"/>
      <c r="AK12" s="229"/>
      <c r="AL12" s="229"/>
      <c r="AM12" s="229"/>
      <c r="AN12" s="229"/>
      <c r="AO12" s="229"/>
      <c r="AP12" s="472" t="e">
        <f>VLOOKUP(VLOOKUP(E2,お申込内容!A:Y,17,FALSE),お申込内容!$AB$2:$AC$48,2,0)*(IF(N6="",0,N6)+IF(Y6="",0,Y6))</f>
        <v>#N/A</v>
      </c>
      <c r="AQ12" s="342"/>
      <c r="AR12" s="342"/>
      <c r="AS12" s="342"/>
      <c r="AT12" s="342"/>
      <c r="AU12" s="342"/>
      <c r="AV12" s="89" t="s">
        <v>19</v>
      </c>
      <c r="AW12" s="229"/>
      <c r="AX12" s="229"/>
      <c r="AY12" s="229"/>
      <c r="AZ12" s="2"/>
      <c r="BA12" s="2"/>
      <c r="BB12" s="2"/>
      <c r="BD12" s="1" t="s">
        <v>272</v>
      </c>
      <c r="BF12" s="247" t="str">
        <f>IF($AU$6="","",880*$AU$6)</f>
        <v/>
      </c>
      <c r="BG12" s="247" t="str">
        <f>IF($AU$6="","",(660+220*$AU$4)*$AU$6)</f>
        <v/>
      </c>
      <c r="BI12" s="250"/>
    </row>
    <row r="13" spans="1:71" ht="6.75" customHeight="1" x14ac:dyDescent="0.15">
      <c r="A13" s="232"/>
      <c r="B13" s="230"/>
      <c r="C13" s="230"/>
      <c r="D13" s="230"/>
      <c r="E13" s="233"/>
      <c r="F13" s="233"/>
      <c r="G13" s="233"/>
      <c r="H13" s="233"/>
      <c r="I13" s="231"/>
      <c r="J13" s="231"/>
      <c r="K13" s="234"/>
      <c r="L13" s="234"/>
      <c r="M13" s="234"/>
      <c r="N13" s="234"/>
      <c r="O13" s="234"/>
      <c r="P13" s="42"/>
      <c r="Q13" s="42"/>
      <c r="R13" s="42"/>
      <c r="S13" s="42"/>
      <c r="T13" s="42"/>
      <c r="U13" s="42"/>
      <c r="V13" s="42"/>
      <c r="W13" s="32"/>
      <c r="X13" s="32"/>
      <c r="Y13" s="32"/>
      <c r="Z13" s="48"/>
      <c r="AA13" s="54"/>
      <c r="AB13" s="54"/>
      <c r="AC13" s="54"/>
      <c r="AD13" s="54"/>
      <c r="AE13" s="54"/>
      <c r="AF13" s="54"/>
      <c r="AG13" s="50"/>
      <c r="AH13" s="50"/>
      <c r="AI13" s="48"/>
      <c r="AJ13" s="24"/>
      <c r="AK13" s="24"/>
      <c r="AL13" s="24"/>
      <c r="AM13" s="24"/>
      <c r="AN13" s="24"/>
      <c r="AO13" s="24"/>
      <c r="AP13" s="42"/>
      <c r="AQ13" s="42"/>
      <c r="AR13" s="42"/>
      <c r="AS13" s="42"/>
      <c r="AT13" s="42"/>
      <c r="AU13" s="42"/>
      <c r="AV13" s="55"/>
      <c r="AW13" s="55"/>
      <c r="AX13" s="55"/>
      <c r="AY13" s="55"/>
      <c r="AZ13" s="55"/>
      <c r="BA13" s="55"/>
      <c r="BB13" s="2"/>
      <c r="BD13" s="1"/>
    </row>
    <row r="14" spans="1:71" ht="24" customHeight="1" x14ac:dyDescent="0.15">
      <c r="A14" s="43"/>
      <c r="B14" s="2"/>
      <c r="C14" s="43"/>
      <c r="D14" s="43"/>
      <c r="E14" s="42"/>
      <c r="F14" s="42"/>
      <c r="G14" s="42"/>
      <c r="H14" s="42"/>
      <c r="I14" s="42"/>
      <c r="J14" s="42"/>
      <c r="K14" s="49"/>
      <c r="L14" s="43"/>
      <c r="M14" s="43"/>
      <c r="N14" s="43"/>
      <c r="O14" s="43"/>
      <c r="P14" s="43"/>
      <c r="Q14" s="43"/>
      <c r="R14" s="2"/>
      <c r="S14" s="2"/>
      <c r="T14" s="2"/>
      <c r="U14" s="2"/>
      <c r="V14" s="44"/>
      <c r="W14" s="56"/>
      <c r="X14" s="56"/>
      <c r="Y14" s="56"/>
      <c r="Z14" s="56"/>
      <c r="AA14" s="56"/>
      <c r="AB14" s="57"/>
      <c r="AC14" s="57"/>
      <c r="AD14" s="57"/>
      <c r="AE14" s="57"/>
      <c r="AF14" s="57"/>
      <c r="AG14" s="57"/>
      <c r="AH14" s="57"/>
      <c r="AI14" s="57"/>
      <c r="AJ14" s="56"/>
      <c r="AK14" s="56"/>
      <c r="AL14" s="56"/>
      <c r="AM14" s="56"/>
      <c r="AN14" s="56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2"/>
      <c r="BB14" s="2"/>
      <c r="BD14" s="1" t="s">
        <v>247</v>
      </c>
      <c r="BF14" s="247" t="str">
        <f>IF($N$10="","",3630*$N$10)</f>
        <v/>
      </c>
      <c r="BG14" s="247" t="str">
        <f>IF($N$10="","",(3080+550*$AU$4)*$N$10)</f>
        <v/>
      </c>
    </row>
    <row r="15" spans="1:71" ht="27.75" customHeight="1" x14ac:dyDescent="0.15">
      <c r="A15" s="449" t="s">
        <v>9</v>
      </c>
      <c r="B15" s="449"/>
      <c r="C15" s="449"/>
      <c r="D15" s="48"/>
      <c r="E15" s="437" t="str">
        <f>IF(VLOOKUP($E$2,お申込内容!A:Y,お申込内容!U21,0)=0,"― ",VLOOKUP($E$2,お申込内容!A:Y,お申込内容!U21,0))</f>
        <v xml:space="preserve">― </v>
      </c>
      <c r="F15" s="438"/>
      <c r="G15" s="438"/>
      <c r="H15" s="438"/>
      <c r="I15" s="438"/>
      <c r="J15" s="438"/>
      <c r="K15" s="438"/>
      <c r="L15" s="438"/>
      <c r="M15" s="438"/>
      <c r="N15" s="438"/>
      <c r="O15" s="438"/>
      <c r="P15" s="438"/>
      <c r="Q15" s="439"/>
      <c r="S15" s="2"/>
      <c r="T15" s="290" t="str">
        <f>IF(VLOOKUP($E$2,お申込内容!A:Y,お申込内容!V21,0)=0,"― ",VLOOKUP($E$2,お申込内容!A:Y,お申込内容!V21,0))</f>
        <v xml:space="preserve">― </v>
      </c>
      <c r="U15" s="421"/>
      <c r="V15" s="421"/>
      <c r="W15" s="421"/>
      <c r="X15" s="421"/>
      <c r="Y15" s="422"/>
      <c r="Z15" s="71"/>
      <c r="AA15" s="71"/>
      <c r="AB15" s="71"/>
      <c r="AC15" s="71"/>
      <c r="AD15" s="71"/>
      <c r="AE15" s="32"/>
      <c r="AF15" s="58"/>
      <c r="AG15" s="32"/>
      <c r="AH15" s="32"/>
      <c r="AI15" s="32"/>
      <c r="AJ15" s="470" t="s">
        <v>255</v>
      </c>
      <c r="AK15" s="470"/>
      <c r="AL15" s="470"/>
      <c r="AM15" s="470"/>
      <c r="AN15" s="470"/>
      <c r="AO15" s="471" t="s">
        <v>276</v>
      </c>
      <c r="AP15" s="471"/>
      <c r="AQ15" s="471"/>
      <c r="AR15" s="471"/>
      <c r="AS15" s="471"/>
      <c r="AT15" s="471"/>
      <c r="AU15" s="471"/>
      <c r="AV15" s="471"/>
      <c r="AW15" s="471"/>
      <c r="AX15" s="471"/>
      <c r="AY15" s="471"/>
      <c r="AZ15" s="471"/>
      <c r="BA15" s="32"/>
      <c r="BB15" s="2"/>
      <c r="BD15" s="1"/>
    </row>
    <row r="16" spans="1:71" ht="24" customHeight="1" x14ac:dyDescent="0.15">
      <c r="A16" s="48"/>
      <c r="B16" s="48"/>
      <c r="C16" s="48"/>
      <c r="D16" s="48"/>
      <c r="E16" s="48"/>
      <c r="F16" s="48"/>
      <c r="G16" s="48"/>
      <c r="H16" s="2"/>
      <c r="I16" s="59"/>
      <c r="J16" s="60"/>
      <c r="K16" s="60"/>
      <c r="L16" s="60"/>
      <c r="M16" s="19"/>
      <c r="N16" s="19"/>
      <c r="O16" s="19"/>
      <c r="P16" s="19"/>
      <c r="Q16" s="59"/>
      <c r="R16" s="59"/>
      <c r="S16" s="19"/>
      <c r="T16" s="19"/>
      <c r="U16" s="19"/>
      <c r="V16" s="19"/>
      <c r="W16" s="59"/>
      <c r="X16" s="59"/>
      <c r="Y16" s="19"/>
      <c r="Z16" s="19"/>
      <c r="AA16" s="19"/>
      <c r="AB16" s="19"/>
      <c r="AC16" s="59"/>
      <c r="AD16" s="59"/>
      <c r="AE16" s="32"/>
      <c r="AF16" s="32"/>
      <c r="AG16" s="32"/>
      <c r="AH16" s="32"/>
      <c r="AI16" s="32"/>
      <c r="AJ16" s="470" t="s">
        <v>256</v>
      </c>
      <c r="AK16" s="470"/>
      <c r="AL16" s="470"/>
      <c r="AM16" s="470"/>
      <c r="AN16" s="470"/>
      <c r="AO16" s="471">
        <v>79320</v>
      </c>
      <c r="AP16" s="471"/>
      <c r="AQ16" s="471"/>
      <c r="AR16" s="471"/>
      <c r="AS16" s="471"/>
      <c r="AT16" s="471"/>
      <c r="AU16" s="471"/>
      <c r="AV16" s="471"/>
      <c r="AW16" s="471"/>
      <c r="AX16" s="471"/>
      <c r="AY16" s="471"/>
      <c r="AZ16" s="471"/>
      <c r="BA16" s="32"/>
      <c r="BB16" s="2"/>
      <c r="BD16" s="1" t="s">
        <v>248</v>
      </c>
      <c r="BF16" s="247" t="str">
        <f>IF($Y$10="","",3036*$Y$10)</f>
        <v/>
      </c>
    </row>
    <row r="17" spans="1:54" ht="27" customHeight="1" x14ac:dyDescent="0.15">
      <c r="A17" s="449" t="s">
        <v>21</v>
      </c>
      <c r="B17" s="449"/>
      <c r="C17" s="449"/>
      <c r="D17" s="48"/>
      <c r="E17" s="437" t="str">
        <f>IF(VLOOKUP($E$2,お申込内容!A:X,お申込内容!W21,0)=0,"― ",VLOOKUP($E$2,お申込内容!A:X,お申込内容!W21,0))</f>
        <v xml:space="preserve">― </v>
      </c>
      <c r="F17" s="438"/>
      <c r="G17" s="438"/>
      <c r="H17" s="438"/>
      <c r="I17" s="438"/>
      <c r="J17" s="438"/>
      <c r="K17" s="438"/>
      <c r="L17" s="438"/>
      <c r="M17" s="438"/>
      <c r="N17" s="438"/>
      <c r="O17" s="438"/>
      <c r="P17" s="438"/>
      <c r="Q17" s="439"/>
      <c r="S17" s="2"/>
      <c r="T17" s="290" t="str">
        <f>IF(VLOOKUP($E$2,お申込内容!A:X,お申込内容!X21,0)=0,"― ",VLOOKUP($E$2,お申込内容!A:X,お申込内容!X21,0))</f>
        <v xml:space="preserve">― </v>
      </c>
      <c r="U17" s="421"/>
      <c r="V17" s="421"/>
      <c r="W17" s="421"/>
      <c r="X17" s="421"/>
      <c r="Y17" s="422"/>
      <c r="Z17" s="71"/>
      <c r="AA17" s="71"/>
      <c r="AB17" s="71"/>
      <c r="AC17" s="71"/>
      <c r="AD17" s="71"/>
      <c r="AE17" s="2"/>
      <c r="AF17" s="2"/>
      <c r="AG17" s="2"/>
      <c r="AH17" s="2"/>
      <c r="AI17" s="2"/>
      <c r="AJ17" s="470" t="s">
        <v>174</v>
      </c>
      <c r="AK17" s="470"/>
      <c r="AL17" s="470"/>
      <c r="AM17" s="470"/>
      <c r="AN17" s="470"/>
      <c r="AO17" s="471">
        <v>161528</v>
      </c>
      <c r="AP17" s="471"/>
      <c r="AQ17" s="471"/>
      <c r="AR17" s="471"/>
      <c r="AS17" s="471"/>
      <c r="AT17" s="471"/>
      <c r="AU17" s="471"/>
      <c r="AV17" s="471"/>
      <c r="AW17" s="471"/>
      <c r="AX17" s="471"/>
      <c r="AY17" s="471"/>
      <c r="AZ17" s="471"/>
      <c r="BA17" s="62"/>
      <c r="BB17" s="32"/>
    </row>
    <row r="18" spans="1:54" ht="21" customHeight="1" x14ac:dyDescent="0.15">
      <c r="A18" s="15"/>
      <c r="B18" s="43"/>
      <c r="C18" s="43"/>
      <c r="D18" s="91"/>
      <c r="E18" s="2"/>
      <c r="F18" s="2"/>
      <c r="G18" s="92"/>
      <c r="H18" s="92"/>
      <c r="I18" s="463"/>
      <c r="J18" s="463"/>
      <c r="K18" s="463"/>
      <c r="L18" s="463"/>
      <c r="M18" s="463"/>
      <c r="N18" s="463"/>
      <c r="O18" s="463"/>
      <c r="P18" s="463"/>
      <c r="Q18" s="463"/>
      <c r="R18" s="14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50"/>
      <c r="AV18" s="50"/>
      <c r="AW18" s="50"/>
      <c r="AX18" s="50"/>
      <c r="AY18" s="50"/>
      <c r="AZ18" s="50"/>
      <c r="BA18" s="62"/>
      <c r="BB18" s="32"/>
    </row>
    <row r="19" spans="1:54" ht="18" customHeight="1" x14ac:dyDescent="0.15">
      <c r="A19" s="4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464"/>
      <c r="T19" s="464"/>
      <c r="U19" s="464"/>
      <c r="V19" s="464"/>
      <c r="W19" s="464"/>
      <c r="X19" s="464"/>
      <c r="Y19" s="464"/>
      <c r="Z19" s="464"/>
      <c r="AA19" s="464"/>
      <c r="AB19" s="464"/>
      <c r="AC19" s="464"/>
      <c r="AD19" s="464"/>
      <c r="AE19" s="464"/>
      <c r="AF19" s="464"/>
      <c r="AG19" s="464"/>
      <c r="AH19" s="464"/>
      <c r="AI19" s="464"/>
      <c r="AJ19" s="464"/>
      <c r="AK19" s="464"/>
      <c r="AL19" s="464"/>
      <c r="AM19" s="464"/>
      <c r="AN19" s="464"/>
      <c r="AO19" s="464"/>
      <c r="AP19" s="464"/>
      <c r="AQ19" s="464"/>
      <c r="AR19" s="464"/>
      <c r="AS19" s="464"/>
      <c r="AT19" s="464"/>
      <c r="AU19" s="464"/>
      <c r="AV19" s="464"/>
      <c r="AW19" s="464"/>
      <c r="AX19" s="464"/>
      <c r="AY19" s="464"/>
      <c r="AZ19" s="464"/>
      <c r="BA19" s="464"/>
      <c r="BB19" s="464"/>
    </row>
    <row r="20" spans="1:54" ht="10.5" customHeight="1" x14ac:dyDescent="0.15">
      <c r="A20" s="2"/>
      <c r="B20" s="2"/>
      <c r="C20" s="2"/>
      <c r="D20" s="2"/>
      <c r="E20" s="2"/>
      <c r="F20" s="2"/>
      <c r="G20" s="2"/>
      <c r="H20" s="2"/>
      <c r="I20" s="362" t="s">
        <v>22</v>
      </c>
      <c r="J20" s="362"/>
      <c r="K20" s="362"/>
      <c r="L20" s="362"/>
      <c r="M20" s="2"/>
      <c r="N20" s="424" t="s">
        <v>23</v>
      </c>
      <c r="O20" s="425"/>
      <c r="P20" s="425"/>
      <c r="Q20" s="425"/>
      <c r="R20" s="425"/>
      <c r="S20" s="426"/>
      <c r="T20" s="433">
        <f>お申込内容!J1</f>
        <v>0</v>
      </c>
      <c r="U20" s="364"/>
      <c r="V20" s="364"/>
      <c r="W20" s="364"/>
      <c r="X20" s="364"/>
      <c r="Y20" s="364"/>
      <c r="Z20" s="364"/>
      <c r="AA20" s="364"/>
      <c r="AB20" s="364"/>
      <c r="AC20" s="364"/>
      <c r="AD20" s="365"/>
      <c r="AE20" s="2"/>
      <c r="AF20" s="362" t="s">
        <v>24</v>
      </c>
      <c r="AG20" s="362"/>
      <c r="AH20" s="362"/>
      <c r="AI20" s="362"/>
      <c r="AJ20" s="362"/>
      <c r="AK20" s="2"/>
      <c r="AL20" s="434" t="s">
        <v>25</v>
      </c>
      <c r="AM20" s="435"/>
      <c r="AN20" s="435"/>
      <c r="AO20" s="435"/>
      <c r="AP20" s="435"/>
      <c r="AQ20" s="435"/>
      <c r="AR20" s="434"/>
      <c r="AS20" s="435"/>
      <c r="AT20" s="435"/>
      <c r="AU20" s="435"/>
      <c r="AV20" s="435"/>
      <c r="AW20" s="435"/>
      <c r="AX20" s="435"/>
      <c r="AY20" s="435"/>
      <c r="AZ20" s="435"/>
      <c r="BA20" s="435"/>
      <c r="BB20" s="2"/>
    </row>
    <row r="21" spans="1:54" ht="12" customHeight="1" x14ac:dyDescent="0.15">
      <c r="A21" s="2"/>
      <c r="B21" s="2"/>
      <c r="C21" s="2"/>
      <c r="D21" s="2"/>
      <c r="E21" s="2"/>
      <c r="F21" s="2"/>
      <c r="G21" s="2"/>
      <c r="H21" s="2"/>
      <c r="I21" s="398"/>
      <c r="J21" s="423"/>
      <c r="K21" s="423"/>
      <c r="L21" s="423"/>
      <c r="M21" s="2"/>
      <c r="N21" s="427"/>
      <c r="O21" s="428"/>
      <c r="P21" s="428"/>
      <c r="Q21" s="428"/>
      <c r="R21" s="428"/>
      <c r="S21" s="429"/>
      <c r="T21" s="375"/>
      <c r="U21" s="377"/>
      <c r="V21" s="377"/>
      <c r="W21" s="377"/>
      <c r="X21" s="377"/>
      <c r="Y21" s="377"/>
      <c r="Z21" s="377"/>
      <c r="AA21" s="377"/>
      <c r="AB21" s="377"/>
      <c r="AC21" s="377"/>
      <c r="AD21" s="350"/>
      <c r="AE21" s="2"/>
      <c r="AF21" s="398"/>
      <c r="AG21" s="423"/>
      <c r="AH21" s="423"/>
      <c r="AI21" s="423"/>
      <c r="AJ21" s="423"/>
      <c r="AK21" s="2"/>
      <c r="AL21" s="436"/>
      <c r="AM21" s="436"/>
      <c r="AN21" s="436"/>
      <c r="AO21" s="436"/>
      <c r="AP21" s="436"/>
      <c r="AQ21" s="436"/>
      <c r="AR21" s="436"/>
      <c r="AS21" s="436"/>
      <c r="AT21" s="436"/>
      <c r="AU21" s="436"/>
      <c r="AV21" s="436"/>
      <c r="AW21" s="436"/>
      <c r="AX21" s="436"/>
      <c r="AY21" s="436"/>
      <c r="AZ21" s="436"/>
      <c r="BA21" s="436"/>
      <c r="BB21" s="2"/>
    </row>
    <row r="22" spans="1:54" ht="21" customHeight="1" x14ac:dyDescent="0.15">
      <c r="A22" s="386" t="s">
        <v>4</v>
      </c>
      <c r="B22" s="386"/>
      <c r="C22" s="386"/>
      <c r="D22" s="386"/>
      <c r="E22" s="386"/>
      <c r="F22" s="386"/>
      <c r="G22" s="47"/>
      <c r="I22" s="442">
        <f>お申込内容!F3</f>
        <v>0</v>
      </c>
      <c r="J22" s="443"/>
      <c r="K22" s="443"/>
      <c r="L22" s="443"/>
      <c r="M22" s="443"/>
      <c r="N22" s="443"/>
      <c r="O22" s="443"/>
      <c r="P22" s="443"/>
      <c r="Q22" s="443"/>
      <c r="R22" s="443"/>
      <c r="S22" s="443"/>
      <c r="T22" s="443"/>
      <c r="U22" s="443"/>
      <c r="V22" s="443"/>
      <c r="W22" s="443"/>
      <c r="X22" s="443"/>
      <c r="Y22" s="443"/>
      <c r="Z22" s="443"/>
      <c r="AA22" s="443"/>
      <c r="AB22" s="443"/>
      <c r="AC22" s="443"/>
      <c r="AD22" s="444"/>
      <c r="AE22" s="2"/>
      <c r="AF22" s="442" t="str">
        <f>IF(VLOOKUP($E$2,お申込内容!A:X,お申込内容!M21,0)=0," ",VLOOKUP($E$2,お申込内容!A:X,お申込内容!M21,0))</f>
        <v xml:space="preserve"> </v>
      </c>
      <c r="AG22" s="443"/>
      <c r="AH22" s="443"/>
      <c r="AI22" s="443"/>
      <c r="AJ22" s="443"/>
      <c r="AK22" s="443"/>
      <c r="AL22" s="443"/>
      <c r="AM22" s="443"/>
      <c r="AN22" s="443"/>
      <c r="AO22" s="443"/>
      <c r="AP22" s="443"/>
      <c r="AQ22" s="443"/>
      <c r="AR22" s="443"/>
      <c r="AS22" s="443"/>
      <c r="AT22" s="443"/>
      <c r="AU22" s="443"/>
      <c r="AV22" s="443"/>
      <c r="AW22" s="443"/>
      <c r="AX22" s="443"/>
      <c r="AY22" s="443"/>
      <c r="AZ22" s="443"/>
      <c r="BA22" s="444"/>
      <c r="BB22" s="2"/>
    </row>
    <row r="23" spans="1:54" ht="4.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2"/>
    </row>
    <row r="24" spans="1:54" ht="33" customHeight="1" x14ac:dyDescent="0.15">
      <c r="A24" s="386" t="s">
        <v>5</v>
      </c>
      <c r="B24" s="386"/>
      <c r="C24" s="386"/>
      <c r="D24" s="386"/>
      <c r="E24" s="386"/>
      <c r="F24" s="386"/>
      <c r="G24" s="47"/>
      <c r="I24" s="430">
        <f>お申込内容!F4</f>
        <v>0</v>
      </c>
      <c r="J24" s="431"/>
      <c r="K24" s="431"/>
      <c r="L24" s="431"/>
      <c r="M24" s="431"/>
      <c r="N24" s="431"/>
      <c r="O24" s="431"/>
      <c r="P24" s="431"/>
      <c r="Q24" s="431"/>
      <c r="R24" s="431"/>
      <c r="S24" s="431"/>
      <c r="T24" s="431"/>
      <c r="U24" s="431"/>
      <c r="V24" s="431"/>
      <c r="W24" s="431"/>
      <c r="X24" s="431"/>
      <c r="Y24" s="431"/>
      <c r="Z24" s="431"/>
      <c r="AA24" s="431"/>
      <c r="AB24" s="431"/>
      <c r="AC24" s="431"/>
      <c r="AD24" s="432"/>
      <c r="AE24" s="2"/>
      <c r="AF24" s="430" t="str">
        <f>IF(VLOOKUP($E$2,お申込内容!A:X,お申込内容!L21,0)=0," ",VLOOKUP($E$2,お申込内容!A:X,お申込内容!L21,0))</f>
        <v xml:space="preserve"> </v>
      </c>
      <c r="AG24" s="431"/>
      <c r="AH24" s="431"/>
      <c r="AI24" s="431"/>
      <c r="AJ24" s="431"/>
      <c r="AK24" s="431"/>
      <c r="AL24" s="431"/>
      <c r="AM24" s="431"/>
      <c r="AN24" s="431"/>
      <c r="AO24" s="431"/>
      <c r="AP24" s="431"/>
      <c r="AQ24" s="431"/>
      <c r="AR24" s="431"/>
      <c r="AS24" s="431"/>
      <c r="AT24" s="431"/>
      <c r="AU24" s="431"/>
      <c r="AV24" s="431"/>
      <c r="AW24" s="431"/>
      <c r="AX24" s="431"/>
      <c r="AY24" s="431"/>
      <c r="AZ24" s="431"/>
      <c r="BA24" s="432"/>
      <c r="BB24" s="2"/>
    </row>
    <row r="25" spans="1:54" ht="4.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</row>
    <row r="26" spans="1:54" ht="21" customHeight="1" x14ac:dyDescent="0.15">
      <c r="A26" s="386" t="s">
        <v>6</v>
      </c>
      <c r="B26" s="386"/>
      <c r="C26" s="386"/>
      <c r="D26" s="386"/>
      <c r="E26" s="386"/>
      <c r="F26" s="386"/>
      <c r="G26" s="47"/>
      <c r="I26" s="290">
        <f>お申込内容!F8</f>
        <v>0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  <c r="AC26" s="421"/>
      <c r="AD26" s="422"/>
      <c r="AE26" s="2"/>
      <c r="AF26" s="453" t="str">
        <f>IF(VLOOKUP($E$2,お申込内容!A:X,お申込内容!N21,0)=0," ",VLOOKUP($E$2,お申込内容!A:X,お申込内容!N21,0))</f>
        <v xml:space="preserve"> </v>
      </c>
      <c r="AG26" s="453"/>
      <c r="AH26" s="453"/>
      <c r="AI26" s="453"/>
      <c r="AJ26" s="453"/>
      <c r="AK26" s="453"/>
      <c r="AL26" s="453"/>
      <c r="AM26" s="453"/>
      <c r="AN26" s="453"/>
      <c r="AO26" s="453"/>
      <c r="AP26" s="453"/>
      <c r="AQ26" s="453"/>
      <c r="AR26" s="453"/>
      <c r="AS26" s="453"/>
      <c r="AT26" s="453"/>
      <c r="AU26" s="453"/>
      <c r="AV26" s="453"/>
      <c r="AW26" s="453"/>
      <c r="AX26" s="453"/>
      <c r="AY26" s="453"/>
      <c r="AZ26" s="453"/>
      <c r="BA26" s="453"/>
      <c r="BB26" s="2"/>
    </row>
    <row r="27" spans="1:54" ht="4.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</row>
    <row r="28" spans="1:54" ht="21" customHeight="1" x14ac:dyDescent="0.15">
      <c r="A28" s="386" t="s">
        <v>7</v>
      </c>
      <c r="B28" s="386"/>
      <c r="C28" s="386"/>
      <c r="D28" s="386"/>
      <c r="E28" s="386"/>
      <c r="F28" s="386"/>
      <c r="G28" s="47"/>
      <c r="I28" s="290">
        <f>お申込内容!F9</f>
        <v>0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  <c r="AC28" s="421"/>
      <c r="AD28" s="422"/>
      <c r="AE28" s="2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2"/>
    </row>
    <row r="29" spans="1:54" ht="4.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</row>
    <row r="30" spans="1:54" ht="21" customHeight="1" x14ac:dyDescent="0.15">
      <c r="A30" s="445" t="s">
        <v>218</v>
      </c>
      <c r="B30" s="445"/>
      <c r="C30" s="445"/>
      <c r="D30" s="445"/>
      <c r="E30" s="445"/>
      <c r="F30" s="445"/>
      <c r="G30" s="445"/>
      <c r="H30" s="446"/>
      <c r="I30" s="450">
        <f>お申込内容!K18</f>
        <v>0</v>
      </c>
      <c r="J30" s="451"/>
      <c r="K30" s="451"/>
      <c r="L30" s="451"/>
      <c r="M30" s="451"/>
      <c r="N30" s="451"/>
      <c r="O30" s="451"/>
      <c r="P30" s="451"/>
      <c r="Q30" s="451"/>
      <c r="R30" s="451"/>
      <c r="S30" s="451"/>
      <c r="T30" s="451"/>
      <c r="U30" s="451"/>
      <c r="V30" s="451"/>
      <c r="W30" s="451"/>
      <c r="X30" s="451"/>
      <c r="Y30" s="451"/>
      <c r="Z30" s="451"/>
      <c r="AA30" s="451"/>
      <c r="AB30" s="451"/>
      <c r="AC30" s="451"/>
      <c r="AD30" s="452"/>
      <c r="AE30" s="42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2"/>
    </row>
    <row r="31" spans="1:54" ht="4.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</row>
    <row r="32" spans="1:54" ht="21" customHeight="1" x14ac:dyDescent="0.15">
      <c r="A32" s="445" t="s">
        <v>219</v>
      </c>
      <c r="B32" s="445"/>
      <c r="C32" s="445"/>
      <c r="D32" s="445"/>
      <c r="E32" s="445"/>
      <c r="F32" s="445"/>
      <c r="G32" s="445"/>
      <c r="H32" s="446"/>
      <c r="I32" s="450">
        <f>お申込内容!P18</f>
        <v>0</v>
      </c>
      <c r="J32" s="451"/>
      <c r="K32" s="451"/>
      <c r="L32" s="451"/>
      <c r="M32" s="451"/>
      <c r="N32" s="451"/>
      <c r="O32" s="451"/>
      <c r="P32" s="451"/>
      <c r="Q32" s="451"/>
      <c r="R32" s="451"/>
      <c r="S32" s="451"/>
      <c r="T32" s="451"/>
      <c r="U32" s="451"/>
      <c r="V32" s="451"/>
      <c r="W32" s="451"/>
      <c r="X32" s="451"/>
      <c r="Y32" s="451"/>
      <c r="Z32" s="451"/>
      <c r="AA32" s="451"/>
      <c r="AB32" s="451"/>
      <c r="AC32" s="451"/>
      <c r="AD32" s="452"/>
      <c r="AE32" s="42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2"/>
    </row>
    <row r="33" spans="1:71" ht="4.5" customHeight="1" x14ac:dyDescent="0.15">
      <c r="A33" s="2"/>
      <c r="B33" s="2"/>
      <c r="C33" s="2"/>
      <c r="D33" s="2"/>
      <c r="E33" s="2"/>
      <c r="F33" s="2"/>
      <c r="G33" s="2"/>
      <c r="H33" s="2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</row>
    <row r="34" spans="1:71" ht="23.25" customHeight="1" x14ac:dyDescent="0.15">
      <c r="A34" s="386" t="s">
        <v>26</v>
      </c>
      <c r="B34" s="386"/>
      <c r="C34" s="386"/>
      <c r="D34" s="386"/>
      <c r="E34" s="386"/>
      <c r="F34" s="386"/>
      <c r="G34" s="47"/>
      <c r="I34" s="412">
        <f>IF(お申込内容!S18="",お申込内容!H9,お申込内容!S18)</f>
        <v>0</v>
      </c>
      <c r="J34" s="413"/>
      <c r="K34" s="413"/>
      <c r="L34" s="413"/>
      <c r="M34" s="413"/>
      <c r="N34" s="413"/>
      <c r="O34" s="413"/>
      <c r="P34" s="413"/>
      <c r="Q34" s="413"/>
      <c r="R34" s="413"/>
      <c r="S34" s="413"/>
      <c r="T34" s="413"/>
      <c r="U34" s="413"/>
      <c r="V34" s="413"/>
      <c r="W34" s="413"/>
      <c r="X34" s="413"/>
      <c r="Y34" s="413"/>
      <c r="Z34" s="413"/>
      <c r="AA34" s="413"/>
      <c r="AB34" s="413"/>
      <c r="AC34" s="413"/>
      <c r="AD34" s="414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</row>
    <row r="35" spans="1:71" ht="6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</row>
    <row r="36" spans="1:71" ht="15" customHeight="1" x14ac:dyDescent="0.15">
      <c r="A36" s="2" t="s">
        <v>27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385" t="s">
        <v>28</v>
      </c>
      <c r="R36" s="407"/>
      <c r="S36" s="407"/>
      <c r="T36" s="407"/>
      <c r="U36" s="407"/>
      <c r="V36" s="407"/>
      <c r="W36" s="408"/>
      <c r="X36" s="385" t="str">
        <f>お申込内容!H13</f>
        <v>月末</v>
      </c>
      <c r="Y36" s="407"/>
      <c r="Z36" s="407"/>
      <c r="AA36" s="407"/>
      <c r="AB36" s="407"/>
      <c r="AC36" s="407"/>
      <c r="AD36" s="408"/>
      <c r="AE36" s="51"/>
      <c r="AF36" s="385" t="s">
        <v>29</v>
      </c>
      <c r="AG36" s="364"/>
      <c r="AH36" s="364"/>
      <c r="AI36" s="364"/>
      <c r="AJ36" s="364"/>
      <c r="AK36" s="364"/>
      <c r="AL36" s="365"/>
      <c r="AM36" s="385" t="str">
        <f>お申込内容!J13</f>
        <v>翌月末</v>
      </c>
      <c r="AN36" s="364"/>
      <c r="AO36" s="364"/>
      <c r="AP36" s="364"/>
      <c r="AQ36" s="364"/>
      <c r="AR36" s="364"/>
      <c r="AS36" s="365"/>
      <c r="AT36" s="2"/>
      <c r="AU36" s="2"/>
      <c r="AV36" s="2"/>
      <c r="AW36" s="2"/>
      <c r="AX36" s="2"/>
      <c r="AY36" s="2"/>
      <c r="AZ36" s="2"/>
      <c r="BA36" s="2"/>
      <c r="BB36" s="2"/>
      <c r="BD36" s="73"/>
      <c r="BM36" s="251"/>
      <c r="BN36" s="64"/>
      <c r="BO36" s="64"/>
      <c r="BP36" s="64"/>
      <c r="BQ36" s="64"/>
      <c r="BR36" s="64"/>
      <c r="BS36" s="64"/>
    </row>
    <row r="37" spans="1:71" ht="18" customHeight="1" x14ac:dyDescent="0.15">
      <c r="B37" s="50"/>
      <c r="C37" s="361" t="s">
        <v>14</v>
      </c>
      <c r="D37" s="362"/>
      <c r="E37" s="393">
        <f>お申込内容!F10</f>
        <v>0</v>
      </c>
      <c r="F37" s="393"/>
      <c r="G37" s="393"/>
      <c r="H37" s="393"/>
      <c r="I37" s="393"/>
      <c r="J37" s="393"/>
      <c r="K37" s="393"/>
      <c r="L37" s="393"/>
      <c r="M37" s="72"/>
      <c r="N37" s="61"/>
      <c r="O37" s="72"/>
      <c r="P37" s="61"/>
      <c r="Q37" s="409"/>
      <c r="R37" s="410"/>
      <c r="S37" s="410"/>
      <c r="T37" s="410"/>
      <c r="U37" s="410"/>
      <c r="V37" s="410"/>
      <c r="W37" s="411"/>
      <c r="X37" s="409"/>
      <c r="Y37" s="410"/>
      <c r="Z37" s="410"/>
      <c r="AA37" s="410"/>
      <c r="AB37" s="410"/>
      <c r="AC37" s="410"/>
      <c r="AD37" s="411"/>
      <c r="AE37" s="51"/>
      <c r="AF37" s="375"/>
      <c r="AG37" s="377"/>
      <c r="AH37" s="377"/>
      <c r="AI37" s="377"/>
      <c r="AJ37" s="377"/>
      <c r="AK37" s="377"/>
      <c r="AL37" s="350"/>
      <c r="AM37" s="375"/>
      <c r="AN37" s="377"/>
      <c r="AO37" s="377"/>
      <c r="AP37" s="377"/>
      <c r="AQ37" s="377"/>
      <c r="AR37" s="377"/>
      <c r="AS37" s="350"/>
      <c r="AT37" s="2"/>
      <c r="AU37" s="2"/>
      <c r="AV37" s="2"/>
      <c r="AW37" s="2"/>
      <c r="AX37" s="2"/>
      <c r="AY37" s="2"/>
      <c r="AZ37" s="2"/>
      <c r="BA37" s="2"/>
      <c r="BB37" s="2"/>
      <c r="BM37" s="251"/>
      <c r="BN37" s="64"/>
      <c r="BO37" s="64"/>
      <c r="BP37" s="64"/>
      <c r="BQ37" s="64"/>
      <c r="BR37" s="64"/>
      <c r="BS37" s="64"/>
    </row>
    <row r="38" spans="1:71" ht="6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</row>
    <row r="39" spans="1:71" ht="28.5" customHeight="1" x14ac:dyDescent="0.15">
      <c r="A39" s="2"/>
      <c r="B39" s="2"/>
      <c r="C39" s="371">
        <f>お申込内容!F11</f>
        <v>0</v>
      </c>
      <c r="D39" s="371"/>
      <c r="E39" s="371"/>
      <c r="F39" s="371"/>
      <c r="G39" s="371"/>
      <c r="H39" s="371"/>
      <c r="I39" s="371"/>
      <c r="J39" s="371"/>
      <c r="K39" s="371"/>
      <c r="L39" s="371"/>
      <c r="M39" s="371"/>
      <c r="N39" s="371"/>
      <c r="O39" s="371"/>
      <c r="P39" s="371"/>
      <c r="Q39" s="371"/>
      <c r="R39" s="371"/>
      <c r="S39" s="371"/>
      <c r="T39" s="371"/>
      <c r="U39" s="371"/>
      <c r="V39" s="371"/>
      <c r="W39" s="371"/>
      <c r="X39" s="371"/>
      <c r="Y39" s="371"/>
      <c r="Z39" s="371"/>
      <c r="AA39" s="371"/>
      <c r="AB39" s="371"/>
      <c r="AC39" s="371"/>
      <c r="AD39" s="371"/>
      <c r="AE39" s="371"/>
      <c r="AF39" s="371"/>
      <c r="AG39" s="371"/>
      <c r="AH39" s="371"/>
      <c r="AI39" s="371"/>
      <c r="AJ39" s="371"/>
      <c r="AK39" s="371"/>
      <c r="AL39" s="371"/>
      <c r="AM39" s="371"/>
      <c r="AN39" s="371"/>
      <c r="AO39" s="371"/>
      <c r="AP39" s="371"/>
      <c r="AQ39" s="371"/>
      <c r="AR39" s="371"/>
      <c r="AS39" s="371"/>
      <c r="AT39" s="371"/>
      <c r="AU39" s="371"/>
      <c r="AV39" s="65"/>
      <c r="AW39" s="65"/>
      <c r="AX39" s="65"/>
      <c r="AY39" s="65"/>
      <c r="AZ39" s="65"/>
      <c r="BA39" s="2"/>
      <c r="BB39" s="2"/>
    </row>
    <row r="40" spans="1:71" ht="4.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</row>
    <row r="41" spans="1:71" ht="28.5" customHeight="1" x14ac:dyDescent="0.15">
      <c r="A41" s="2"/>
      <c r="B41" s="2"/>
      <c r="C41" s="372" t="s">
        <v>31</v>
      </c>
      <c r="D41" s="373"/>
      <c r="E41" s="373"/>
      <c r="F41" s="373"/>
      <c r="G41" s="373"/>
      <c r="H41" s="372"/>
      <c r="I41" s="394">
        <f>お申込内容!F12</f>
        <v>0</v>
      </c>
      <c r="J41" s="395"/>
      <c r="K41" s="395"/>
      <c r="L41" s="395"/>
      <c r="M41" s="395"/>
      <c r="N41" s="395"/>
      <c r="O41" s="395"/>
      <c r="P41" s="395"/>
      <c r="Q41" s="395"/>
      <c r="R41" s="395"/>
      <c r="S41" s="395"/>
      <c r="T41" s="395"/>
      <c r="U41" s="395"/>
      <c r="V41" s="395"/>
      <c r="W41" s="395"/>
      <c r="X41" s="395"/>
      <c r="Y41" s="395"/>
      <c r="Z41" s="395"/>
      <c r="AA41" s="395"/>
      <c r="AB41" s="395"/>
      <c r="AC41" s="395"/>
      <c r="AD41" s="395"/>
      <c r="AE41" s="395"/>
      <c r="AF41" s="395"/>
      <c r="AG41" s="395"/>
      <c r="AH41" s="395"/>
      <c r="AI41" s="395"/>
      <c r="AJ41" s="395"/>
      <c r="AK41" s="395"/>
      <c r="AL41" s="395"/>
      <c r="AM41" s="395"/>
      <c r="AN41" s="395"/>
      <c r="AO41" s="395"/>
      <c r="AP41" s="395"/>
      <c r="AQ41" s="395"/>
      <c r="AR41" s="395"/>
      <c r="AS41" s="395"/>
      <c r="AT41" s="395"/>
      <c r="AU41" s="396"/>
      <c r="AV41" s="65"/>
      <c r="AW41" s="65"/>
      <c r="AX41" s="65"/>
      <c r="AY41" s="65"/>
      <c r="AZ41" s="32"/>
      <c r="BA41" s="2"/>
      <c r="BB41" s="2"/>
    </row>
    <row r="42" spans="1:71" ht="3.7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</row>
    <row r="43" spans="1:71" ht="15" customHeight="1" x14ac:dyDescent="0.15">
      <c r="A43" s="13" t="s">
        <v>32</v>
      </c>
      <c r="C43" s="2"/>
      <c r="D43" s="2"/>
      <c r="E43" s="2"/>
      <c r="F43" s="2"/>
      <c r="G43" s="2"/>
      <c r="H43" s="2"/>
      <c r="I43" s="66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I43" s="252"/>
      <c r="BJ43" s="253"/>
      <c r="BK43" s="253"/>
      <c r="BL43" s="253"/>
      <c r="BM43" s="253"/>
      <c r="BN43" s="67"/>
      <c r="BO43" s="67"/>
      <c r="BP43" s="67"/>
      <c r="BQ43" s="67"/>
      <c r="BR43" s="25"/>
    </row>
    <row r="44" spans="1:71" ht="18" customHeight="1" x14ac:dyDescent="0.15">
      <c r="A44" s="2"/>
      <c r="B44" s="361" t="s">
        <v>30</v>
      </c>
      <c r="C44" s="362"/>
      <c r="D44" s="393" t="str">
        <f>IF(VLOOKUP($E$2,お申込内容!A:X,お申込内容!O21,0)=0," ",VLOOKUP($E$2,お申込内容!A:X,お申込内容!O21,0))</f>
        <v xml:space="preserve"> </v>
      </c>
      <c r="E44" s="393"/>
      <c r="F44" s="393"/>
      <c r="G44" s="393"/>
      <c r="H44" s="393"/>
      <c r="I44" s="393"/>
      <c r="J44" s="393"/>
      <c r="K44" s="393"/>
      <c r="L44" s="61"/>
      <c r="M44" s="72"/>
      <c r="N44" s="61"/>
      <c r="O44" s="72"/>
      <c r="P44" s="61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</row>
    <row r="45" spans="1:71" ht="3.7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</row>
    <row r="46" spans="1:71" ht="28.5" customHeight="1" x14ac:dyDescent="0.15">
      <c r="A46" s="2"/>
      <c r="B46" s="2"/>
      <c r="C46" s="394" t="str">
        <f>IF(VLOOKUP($E$2,お申込内容!A:X,お申込内容!P21,0)=0," ",VLOOKUP($E$2,お申込内容!A:X,お申込内容!P21,0))</f>
        <v xml:space="preserve"> </v>
      </c>
      <c r="D46" s="347" t="e">
        <f>IF(VLOOKUP($E$2,お申込内容!#REF!,お申込内容!#REF!,0)=0," ",VLOOKUP($E$2,お申込内容!#REF!,お申込内容!#REF!,0))</f>
        <v>#REF!</v>
      </c>
      <c r="E46" s="347" t="e">
        <f>IF(VLOOKUP($E$2,お申込内容!#REF!,お申込内容!#REF!,0)=0," ",VLOOKUP($E$2,お申込内容!#REF!,お申込内容!#REF!,0))</f>
        <v>#REF!</v>
      </c>
      <c r="F46" s="347" t="e">
        <f>IF(VLOOKUP($E$2,お申込内容!#REF!,お申込内容!#REF!,0)=0," ",VLOOKUP($E$2,お申込内容!#REF!,お申込内容!#REF!,0))</f>
        <v>#REF!</v>
      </c>
      <c r="G46" s="347" t="e">
        <f>IF(VLOOKUP($E$2,お申込内容!#REF!,お申込内容!#REF!,0)=0," ",VLOOKUP($E$2,お申込内容!#REF!,お申込内容!#REF!,0))</f>
        <v>#REF!</v>
      </c>
      <c r="H46" s="347" t="e">
        <f>IF(VLOOKUP($E$2,お申込内容!#REF!,お申込内容!#REF!,0)=0," ",VLOOKUP($E$2,お申込内容!#REF!,お申込内容!#REF!,0))</f>
        <v>#REF!</v>
      </c>
      <c r="I46" s="347" t="e">
        <f>IF(VLOOKUP($E$2,お申込内容!A:X,お申込内容!#REF!,0)=0," ",VLOOKUP($E$2,お申込内容!A:X,お申込内容!#REF!,0))</f>
        <v>#REF!</v>
      </c>
      <c r="J46" s="347" t="e">
        <f>IF(VLOOKUP($E$2,お申込内容!B:Y,お申込内容!#REF!,0)=0," ",VLOOKUP($E$2,お申込内容!B:Y,お申込内容!#REF!,0))</f>
        <v>#REF!</v>
      </c>
      <c r="K46" s="347"/>
      <c r="L46" s="347"/>
      <c r="M46" s="347"/>
      <c r="N46" s="347"/>
      <c r="O46" s="347"/>
      <c r="P46" s="347"/>
      <c r="Q46" s="347"/>
      <c r="R46" s="347"/>
      <c r="S46" s="347"/>
      <c r="T46" s="347"/>
      <c r="U46" s="347"/>
      <c r="V46" s="347"/>
      <c r="W46" s="347"/>
      <c r="X46" s="347"/>
      <c r="Y46" s="347"/>
      <c r="Z46" s="347"/>
      <c r="AA46" s="347"/>
      <c r="AB46" s="347"/>
      <c r="AC46" s="347"/>
      <c r="AD46" s="347"/>
      <c r="AE46" s="347"/>
      <c r="AF46" s="347"/>
      <c r="AG46" s="347"/>
      <c r="AH46" s="347"/>
      <c r="AI46" s="347"/>
      <c r="AJ46" s="347"/>
      <c r="AK46" s="347"/>
      <c r="AL46" s="347"/>
      <c r="AM46" s="347"/>
      <c r="AN46" s="347"/>
      <c r="AO46" s="347"/>
      <c r="AP46" s="347"/>
      <c r="AQ46" s="347"/>
      <c r="AR46" s="347"/>
      <c r="AS46" s="347"/>
      <c r="AT46" s="347"/>
      <c r="AU46" s="308"/>
      <c r="AV46" s="65"/>
      <c r="AW46" s="117"/>
      <c r="AX46" s="118"/>
      <c r="AY46" s="118"/>
      <c r="AZ46" s="118"/>
      <c r="BA46" s="118"/>
      <c r="BB46" s="2"/>
    </row>
    <row r="47" spans="1:71" ht="4.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118"/>
      <c r="AX47" s="118"/>
      <c r="AY47" s="118"/>
      <c r="AZ47" s="118"/>
      <c r="BA47" s="118"/>
      <c r="BB47" s="2"/>
    </row>
    <row r="48" spans="1:71" ht="28.5" customHeight="1" x14ac:dyDescent="0.15">
      <c r="A48" s="2"/>
      <c r="B48" s="397" t="s">
        <v>33</v>
      </c>
      <c r="C48" s="286"/>
      <c r="D48" s="286"/>
      <c r="E48" s="286"/>
      <c r="F48" s="286"/>
      <c r="G48" s="286"/>
      <c r="H48" s="398"/>
      <c r="I48" s="369" t="str">
        <f>IF(VLOOKUP($E$2,お申込内容!A:X,お申込内容!R21,0)=0," ",VLOOKUP($E$2,お申込内容!A:X,お申込内容!R21,0))</f>
        <v xml:space="preserve"> </v>
      </c>
      <c r="J48" s="277"/>
      <c r="K48" s="277"/>
      <c r="L48" s="277"/>
      <c r="M48" s="277"/>
      <c r="N48" s="277"/>
      <c r="O48" s="277"/>
      <c r="P48" s="277"/>
      <c r="Q48" s="277"/>
      <c r="R48" s="277"/>
      <c r="S48" s="277"/>
      <c r="T48" s="277"/>
      <c r="U48" s="277"/>
      <c r="V48" s="277"/>
      <c r="W48" s="277"/>
      <c r="X48" s="277"/>
      <c r="Y48" s="277"/>
      <c r="Z48" s="277"/>
      <c r="AA48" s="277"/>
      <c r="AB48" s="277"/>
      <c r="AC48" s="277"/>
      <c r="AD48" s="370" t="str">
        <f>IF(VLOOKUP($E$2,お申込内容!A:X,お申込内容!T21,0)=0," ",VLOOKUP($E$2,お申込内容!A:X,お申込内容!T21,0))</f>
        <v xml:space="preserve"> </v>
      </c>
      <c r="AE48" s="370"/>
      <c r="AF48" s="370"/>
      <c r="AG48" s="370"/>
      <c r="AH48" s="370"/>
      <c r="AI48" s="399" t="s">
        <v>38</v>
      </c>
      <c r="AJ48" s="400"/>
      <c r="AK48" s="400"/>
      <c r="AL48" s="279"/>
      <c r="AM48" s="2"/>
      <c r="AN48" s="2"/>
      <c r="AO48" s="2"/>
      <c r="AP48" s="2"/>
      <c r="AR48" s="2"/>
      <c r="AS48" s="2"/>
      <c r="AT48" s="65"/>
      <c r="AU48" s="65"/>
      <c r="AV48" s="65"/>
      <c r="AW48" s="118"/>
      <c r="AX48" s="118"/>
      <c r="AY48" s="118"/>
      <c r="AZ48" s="118"/>
      <c r="BA48" s="118"/>
      <c r="BB48" s="2"/>
    </row>
    <row r="49" spans="1:54" ht="6.75" customHeight="1" x14ac:dyDescent="0.15">
      <c r="A49" s="2"/>
      <c r="B49" s="2"/>
      <c r="C49" s="51"/>
      <c r="D49" s="3"/>
      <c r="E49" s="3"/>
      <c r="F49" s="3"/>
      <c r="G49" s="3"/>
      <c r="H49" s="51"/>
      <c r="I49" s="65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65"/>
      <c r="AU49" s="65"/>
      <c r="AV49" s="65"/>
      <c r="AW49" s="68"/>
      <c r="AX49" s="68"/>
      <c r="AY49" s="68"/>
      <c r="AZ49" s="68"/>
      <c r="BA49" s="68"/>
      <c r="BB49" s="2"/>
    </row>
    <row r="50" spans="1:54" ht="45" customHeight="1" x14ac:dyDescent="0.15">
      <c r="A50" s="13" t="s">
        <v>84</v>
      </c>
      <c r="B50" s="2"/>
      <c r="C50" s="358" t="str">
        <f>IF(お申込内容!D19="","",お申込内容!D19)</f>
        <v/>
      </c>
      <c r="D50" s="359"/>
      <c r="E50" s="359"/>
      <c r="F50" s="359"/>
      <c r="G50" s="359"/>
      <c r="H50" s="359"/>
      <c r="I50" s="359"/>
      <c r="J50" s="359"/>
      <c r="K50" s="359"/>
      <c r="L50" s="359"/>
      <c r="M50" s="359"/>
      <c r="N50" s="359"/>
      <c r="O50" s="359"/>
      <c r="P50" s="359"/>
      <c r="Q50" s="359"/>
      <c r="R50" s="359"/>
      <c r="S50" s="359"/>
      <c r="T50" s="359"/>
      <c r="U50" s="359"/>
      <c r="V50" s="359"/>
      <c r="W50" s="359"/>
      <c r="X50" s="359"/>
      <c r="Y50" s="359"/>
      <c r="Z50" s="359"/>
      <c r="AA50" s="359"/>
      <c r="AB50" s="359"/>
      <c r="AC50" s="359"/>
      <c r="AD50" s="359"/>
      <c r="AE50" s="359"/>
      <c r="AF50" s="359"/>
      <c r="AG50" s="359"/>
      <c r="AH50" s="359"/>
      <c r="AI50" s="359"/>
      <c r="AJ50" s="359"/>
      <c r="AK50" s="359"/>
      <c r="AL50" s="359"/>
      <c r="AM50" s="359"/>
      <c r="AN50" s="359"/>
      <c r="AO50" s="359"/>
      <c r="AP50" s="359"/>
      <c r="AQ50" s="359"/>
      <c r="AR50" s="359"/>
      <c r="AS50" s="359"/>
      <c r="AT50" s="359"/>
      <c r="AU50" s="359"/>
      <c r="AV50" s="359"/>
      <c r="AW50" s="359"/>
      <c r="AX50" s="359"/>
      <c r="AY50" s="359"/>
      <c r="AZ50" s="359"/>
      <c r="BA50" s="360"/>
      <c r="BB50" s="2"/>
    </row>
    <row r="51" spans="1:54" ht="16.5" customHeight="1" x14ac:dyDescent="0.15">
      <c r="A51" s="2"/>
      <c r="B51" s="2"/>
      <c r="C51" s="51"/>
      <c r="D51" s="3"/>
      <c r="E51" s="3"/>
      <c r="F51" s="3"/>
      <c r="G51" s="3"/>
      <c r="H51" s="51"/>
      <c r="I51" s="65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65"/>
      <c r="AU51" s="65"/>
      <c r="AV51" s="65"/>
      <c r="AW51" s="68"/>
      <c r="AX51" s="68"/>
      <c r="AY51" s="68"/>
      <c r="AZ51" s="68"/>
      <c r="BA51" s="68"/>
      <c r="BB51" s="2"/>
    </row>
    <row r="52" spans="1:54" ht="16.5" customHeight="1" x14ac:dyDescent="0.15">
      <c r="A52" s="2"/>
      <c r="B52" s="2"/>
      <c r="C52" s="2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70"/>
      <c r="W52" s="70"/>
      <c r="X52" s="69"/>
      <c r="Y52" s="69"/>
      <c r="Z52" s="69"/>
      <c r="AA52" s="70"/>
      <c r="AB52" s="70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</row>
    <row r="53" spans="1:54" ht="12" customHeight="1" x14ac:dyDescent="0.15">
      <c r="A53" s="374" t="s">
        <v>34</v>
      </c>
      <c r="B53" s="365"/>
      <c r="C53" s="387" t="s">
        <v>35</v>
      </c>
      <c r="D53" s="364"/>
      <c r="E53" s="364"/>
      <c r="F53" s="364"/>
      <c r="G53" s="365"/>
      <c r="H53" s="387" t="s">
        <v>36</v>
      </c>
      <c r="I53" s="364"/>
      <c r="J53" s="364"/>
      <c r="K53" s="364"/>
      <c r="L53" s="365"/>
      <c r="M53" s="387"/>
      <c r="N53" s="364"/>
      <c r="O53" s="364"/>
      <c r="P53" s="364"/>
      <c r="Q53" s="365"/>
      <c r="R53" s="387"/>
      <c r="S53" s="364"/>
      <c r="T53" s="364"/>
      <c r="U53" s="364"/>
      <c r="V53" s="365"/>
      <c r="W53" s="387"/>
      <c r="X53" s="388"/>
      <c r="Y53" s="388"/>
      <c r="Z53" s="388"/>
      <c r="AA53" s="389"/>
      <c r="AB53" s="376"/>
      <c r="AC53" s="364"/>
      <c r="AD53" s="364"/>
      <c r="AE53" s="364"/>
      <c r="AF53" s="365"/>
      <c r="AG53" s="387"/>
      <c r="AH53" s="388"/>
      <c r="AI53" s="388"/>
      <c r="AJ53" s="388"/>
      <c r="AK53" s="389"/>
      <c r="AL53" s="376"/>
      <c r="AM53" s="380"/>
      <c r="AN53" s="380"/>
      <c r="AO53" s="380"/>
      <c r="AP53" s="381"/>
      <c r="AQ53" s="387"/>
      <c r="AR53" s="388"/>
      <c r="AS53" s="388"/>
      <c r="AT53" s="388"/>
      <c r="AU53" s="389"/>
      <c r="AV53" s="357" t="s">
        <v>74</v>
      </c>
      <c r="AW53" s="357"/>
      <c r="AX53" s="357"/>
      <c r="AY53" s="357"/>
      <c r="AZ53" s="357"/>
      <c r="BA53" s="357"/>
      <c r="BB53" s="357"/>
    </row>
    <row r="54" spans="1:54" ht="12" customHeight="1" x14ac:dyDescent="0.15">
      <c r="A54" s="375"/>
      <c r="B54" s="350"/>
      <c r="C54" s="375"/>
      <c r="D54" s="377"/>
      <c r="E54" s="377"/>
      <c r="F54" s="377"/>
      <c r="G54" s="350"/>
      <c r="H54" s="375"/>
      <c r="I54" s="377"/>
      <c r="J54" s="377"/>
      <c r="K54" s="377"/>
      <c r="L54" s="350"/>
      <c r="M54" s="375"/>
      <c r="N54" s="377"/>
      <c r="O54" s="377"/>
      <c r="P54" s="377"/>
      <c r="Q54" s="350"/>
      <c r="R54" s="375"/>
      <c r="S54" s="377"/>
      <c r="T54" s="377"/>
      <c r="U54" s="377"/>
      <c r="V54" s="350"/>
      <c r="W54" s="390"/>
      <c r="X54" s="391"/>
      <c r="Y54" s="391"/>
      <c r="Z54" s="391"/>
      <c r="AA54" s="392"/>
      <c r="AB54" s="375"/>
      <c r="AC54" s="377"/>
      <c r="AD54" s="377"/>
      <c r="AE54" s="377"/>
      <c r="AF54" s="350"/>
      <c r="AG54" s="390"/>
      <c r="AH54" s="391"/>
      <c r="AI54" s="391"/>
      <c r="AJ54" s="391"/>
      <c r="AK54" s="392"/>
      <c r="AL54" s="382"/>
      <c r="AM54" s="383"/>
      <c r="AN54" s="383"/>
      <c r="AO54" s="383"/>
      <c r="AP54" s="384"/>
      <c r="AQ54" s="390"/>
      <c r="AR54" s="391"/>
      <c r="AS54" s="391"/>
      <c r="AT54" s="391"/>
      <c r="AU54" s="392"/>
      <c r="AV54" s="357"/>
      <c r="AW54" s="357"/>
      <c r="AX54" s="357"/>
      <c r="AY54" s="357"/>
      <c r="AZ54" s="357"/>
      <c r="BA54" s="357"/>
      <c r="BB54" s="357"/>
    </row>
    <row r="55" spans="1:54" ht="15" customHeight="1" x14ac:dyDescent="0.15">
      <c r="A55" s="401" t="s">
        <v>260</v>
      </c>
      <c r="B55" s="402"/>
      <c r="C55" s="363"/>
      <c r="D55" s="364"/>
      <c r="E55" s="364"/>
      <c r="F55" s="364"/>
      <c r="G55" s="365"/>
      <c r="H55" s="363"/>
      <c r="I55" s="364"/>
      <c r="J55" s="364"/>
      <c r="K55" s="364"/>
      <c r="L55" s="365"/>
      <c r="M55" s="363"/>
      <c r="N55" s="364"/>
      <c r="O55" s="364"/>
      <c r="P55" s="364"/>
      <c r="Q55" s="365"/>
      <c r="R55" s="363"/>
      <c r="S55" s="364"/>
      <c r="T55" s="364"/>
      <c r="U55" s="364"/>
      <c r="V55" s="365"/>
      <c r="W55" s="363"/>
      <c r="X55" s="364"/>
      <c r="Y55" s="364"/>
      <c r="Z55" s="364"/>
      <c r="AA55" s="365"/>
      <c r="AB55" s="363"/>
      <c r="AC55" s="364"/>
      <c r="AD55" s="364"/>
      <c r="AE55" s="364"/>
      <c r="AF55" s="365"/>
      <c r="AG55" s="363"/>
      <c r="AH55" s="364"/>
      <c r="AI55" s="364"/>
      <c r="AJ55" s="364"/>
      <c r="AK55" s="365"/>
      <c r="AL55" s="363"/>
      <c r="AM55" s="364"/>
      <c r="AN55" s="364"/>
      <c r="AO55" s="364"/>
      <c r="AP55" s="365"/>
      <c r="AQ55" s="363"/>
      <c r="AR55" s="364"/>
      <c r="AS55" s="364"/>
      <c r="AT55" s="364"/>
      <c r="AU55" s="365"/>
      <c r="AV55" s="378" t="str">
        <f>IF(VLOOKUP($E$2,お申込内容!$A:$Z,お申込内容!Z21,0)="","",VLOOKUP($E$2,お申込内容!$A:$Z,お申込内容!Z21,0))</f>
        <v/>
      </c>
      <c r="AW55" s="378"/>
      <c r="AX55" s="378"/>
      <c r="AY55" s="378"/>
      <c r="AZ55" s="378"/>
      <c r="BA55" s="378"/>
      <c r="BB55" s="378"/>
    </row>
    <row r="56" spans="1:54" ht="15" customHeight="1" x14ac:dyDescent="0.15">
      <c r="A56" s="403"/>
      <c r="B56" s="404"/>
      <c r="C56" s="366"/>
      <c r="D56" s="367"/>
      <c r="E56" s="367"/>
      <c r="F56" s="367"/>
      <c r="G56" s="368"/>
      <c r="H56" s="366"/>
      <c r="I56" s="367"/>
      <c r="J56" s="367"/>
      <c r="K56" s="367"/>
      <c r="L56" s="368"/>
      <c r="M56" s="366"/>
      <c r="N56" s="367"/>
      <c r="O56" s="367"/>
      <c r="P56" s="367"/>
      <c r="Q56" s="368"/>
      <c r="R56" s="366"/>
      <c r="S56" s="367"/>
      <c r="T56" s="367"/>
      <c r="U56" s="367"/>
      <c r="V56" s="368"/>
      <c r="W56" s="366"/>
      <c r="X56" s="367"/>
      <c r="Y56" s="367"/>
      <c r="Z56" s="367"/>
      <c r="AA56" s="368"/>
      <c r="AB56" s="366"/>
      <c r="AC56" s="367"/>
      <c r="AD56" s="367"/>
      <c r="AE56" s="367"/>
      <c r="AF56" s="368"/>
      <c r="AG56" s="366"/>
      <c r="AH56" s="367"/>
      <c r="AI56" s="367"/>
      <c r="AJ56" s="367"/>
      <c r="AK56" s="368"/>
      <c r="AL56" s="366"/>
      <c r="AM56" s="367"/>
      <c r="AN56" s="367"/>
      <c r="AO56" s="367"/>
      <c r="AP56" s="368"/>
      <c r="AQ56" s="366"/>
      <c r="AR56" s="367"/>
      <c r="AS56" s="367"/>
      <c r="AT56" s="367"/>
      <c r="AU56" s="368"/>
      <c r="AV56" s="378"/>
      <c r="AW56" s="378"/>
      <c r="AX56" s="378"/>
      <c r="AY56" s="378"/>
      <c r="AZ56" s="378"/>
      <c r="BA56" s="378"/>
      <c r="BB56" s="378"/>
    </row>
    <row r="57" spans="1:54" ht="18" customHeight="1" x14ac:dyDescent="0.15">
      <c r="A57" s="403"/>
      <c r="B57" s="404"/>
      <c r="C57" s="379"/>
      <c r="D57" s="367"/>
      <c r="E57" s="367"/>
      <c r="F57" s="367"/>
      <c r="G57" s="368"/>
      <c r="H57" s="379"/>
      <c r="I57" s="367"/>
      <c r="J57" s="367"/>
      <c r="K57" s="367"/>
      <c r="L57" s="368"/>
      <c r="M57" s="379"/>
      <c r="N57" s="367"/>
      <c r="O57" s="367"/>
      <c r="P57" s="367"/>
      <c r="Q57" s="368"/>
      <c r="R57" s="379"/>
      <c r="S57" s="367"/>
      <c r="T57" s="367"/>
      <c r="U57" s="367"/>
      <c r="V57" s="368"/>
      <c r="W57" s="379"/>
      <c r="X57" s="367"/>
      <c r="Y57" s="367"/>
      <c r="Z57" s="367"/>
      <c r="AA57" s="368"/>
      <c r="AB57" s="379"/>
      <c r="AC57" s="367"/>
      <c r="AD57" s="367"/>
      <c r="AE57" s="367"/>
      <c r="AF57" s="368"/>
      <c r="AG57" s="379"/>
      <c r="AH57" s="367"/>
      <c r="AI57" s="367"/>
      <c r="AJ57" s="367"/>
      <c r="AK57" s="368"/>
      <c r="AL57" s="379"/>
      <c r="AM57" s="367"/>
      <c r="AN57" s="367"/>
      <c r="AO57" s="367"/>
      <c r="AP57" s="368"/>
      <c r="AQ57" s="379"/>
      <c r="AR57" s="367"/>
      <c r="AS57" s="367"/>
      <c r="AT57" s="367"/>
      <c r="AU57" s="368"/>
      <c r="AV57" s="378"/>
      <c r="AW57" s="378"/>
      <c r="AX57" s="378"/>
      <c r="AY57" s="378"/>
      <c r="AZ57" s="378"/>
      <c r="BA57" s="378"/>
      <c r="BB57" s="378"/>
    </row>
    <row r="58" spans="1:54" ht="18" customHeight="1" x14ac:dyDescent="0.15">
      <c r="A58" s="405"/>
      <c r="B58" s="406"/>
      <c r="C58" s="375"/>
      <c r="D58" s="377"/>
      <c r="E58" s="377"/>
      <c r="F58" s="377"/>
      <c r="G58" s="350"/>
      <c r="H58" s="375"/>
      <c r="I58" s="377"/>
      <c r="J58" s="377"/>
      <c r="K58" s="377"/>
      <c r="L58" s="350"/>
      <c r="M58" s="375"/>
      <c r="N58" s="377"/>
      <c r="O58" s="377"/>
      <c r="P58" s="377"/>
      <c r="Q58" s="350"/>
      <c r="R58" s="375"/>
      <c r="S58" s="377"/>
      <c r="T58" s="377"/>
      <c r="U58" s="377"/>
      <c r="V58" s="350"/>
      <c r="W58" s="375"/>
      <c r="X58" s="377"/>
      <c r="Y58" s="377"/>
      <c r="Z58" s="377"/>
      <c r="AA58" s="350"/>
      <c r="AB58" s="375"/>
      <c r="AC58" s="377"/>
      <c r="AD58" s="377"/>
      <c r="AE58" s="377"/>
      <c r="AF58" s="350"/>
      <c r="AG58" s="375"/>
      <c r="AH58" s="377"/>
      <c r="AI58" s="377"/>
      <c r="AJ58" s="377"/>
      <c r="AK58" s="350"/>
      <c r="AL58" s="375"/>
      <c r="AM58" s="377"/>
      <c r="AN58" s="377"/>
      <c r="AO58" s="377"/>
      <c r="AP58" s="350"/>
      <c r="AQ58" s="375"/>
      <c r="AR58" s="377"/>
      <c r="AS58" s="377"/>
      <c r="AT58" s="377"/>
      <c r="AU58" s="350"/>
      <c r="AV58" s="120"/>
      <c r="AW58" s="120"/>
      <c r="AX58" s="120"/>
      <c r="AY58" s="120"/>
      <c r="AZ58" s="120"/>
      <c r="BA58" s="120"/>
      <c r="BB58" s="120"/>
    </row>
    <row r="59" spans="1:54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</row>
    <row r="60" spans="1:54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</row>
    <row r="61" spans="1:54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</row>
    <row r="62" spans="1:54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</row>
    <row r="63" spans="1:54" ht="13.5" customHeight="1" x14ac:dyDescent="0.15"/>
  </sheetData>
  <protectedRanges>
    <protectedRange sqref="E2" name="範囲1"/>
  </protectedRanges>
  <mergeCells count="110">
    <mergeCell ref="C4:M4"/>
    <mergeCell ref="AN6:AT6"/>
    <mergeCell ref="AG8:AL8"/>
    <mergeCell ref="AU4:AY4"/>
    <mergeCell ref="I22:AD22"/>
    <mergeCell ref="I18:Q18"/>
    <mergeCell ref="S19:BB19"/>
    <mergeCell ref="V12:AA12"/>
    <mergeCell ref="G10:M10"/>
    <mergeCell ref="AP10:AV10"/>
    <mergeCell ref="X4:AG4"/>
    <mergeCell ref="AJ15:AN15"/>
    <mergeCell ref="AO15:AZ15"/>
    <mergeCell ref="AJ16:AN16"/>
    <mergeCell ref="AO16:AZ16"/>
    <mergeCell ref="AJ17:AN17"/>
    <mergeCell ref="AO17:AZ17"/>
    <mergeCell ref="R6:X6"/>
    <mergeCell ref="AF6:AI6"/>
    <mergeCell ref="AR8:AW8"/>
    <mergeCell ref="AU6:AX6"/>
    <mergeCell ref="AP12:AU12"/>
    <mergeCell ref="A30:H30"/>
    <mergeCell ref="A28:F28"/>
    <mergeCell ref="R53:V54"/>
    <mergeCell ref="R57:V58"/>
    <mergeCell ref="AM36:AS37"/>
    <mergeCell ref="X36:AD37"/>
    <mergeCell ref="R10:X10"/>
    <mergeCell ref="AL20:AQ21"/>
    <mergeCell ref="C46:AU46"/>
    <mergeCell ref="E15:Q15"/>
    <mergeCell ref="A15:C15"/>
    <mergeCell ref="I24:AD24"/>
    <mergeCell ref="A17:C17"/>
    <mergeCell ref="A32:H32"/>
    <mergeCell ref="I32:AD32"/>
    <mergeCell ref="C37:D37"/>
    <mergeCell ref="E37:L37"/>
    <mergeCell ref="Y10:AB10"/>
    <mergeCell ref="I30:AD30"/>
    <mergeCell ref="AF26:BA26"/>
    <mergeCell ref="I28:AD28"/>
    <mergeCell ref="C53:G54"/>
    <mergeCell ref="H53:L54"/>
    <mergeCell ref="M53:Q54"/>
    <mergeCell ref="A2:D2"/>
    <mergeCell ref="E2:H2"/>
    <mergeCell ref="AJ6:AM6"/>
    <mergeCell ref="A26:F26"/>
    <mergeCell ref="A22:F22"/>
    <mergeCell ref="K8:P8"/>
    <mergeCell ref="T15:Y15"/>
    <mergeCell ref="V8:AA8"/>
    <mergeCell ref="I20:L21"/>
    <mergeCell ref="N20:S21"/>
    <mergeCell ref="AF24:BA24"/>
    <mergeCell ref="T20:AD21"/>
    <mergeCell ref="AR20:BA21"/>
    <mergeCell ref="E17:Q17"/>
    <mergeCell ref="T17:Y17"/>
    <mergeCell ref="G6:M6"/>
    <mergeCell ref="N6:Q6"/>
    <mergeCell ref="Y6:AB6"/>
    <mergeCell ref="N10:Q10"/>
    <mergeCell ref="K12:P12"/>
    <mergeCell ref="AF20:AJ21"/>
    <mergeCell ref="A24:F24"/>
    <mergeCell ref="I26:AD26"/>
    <mergeCell ref="AF22:BA22"/>
    <mergeCell ref="AF36:AL37"/>
    <mergeCell ref="C57:G58"/>
    <mergeCell ref="A34:F34"/>
    <mergeCell ref="AQ57:AU58"/>
    <mergeCell ref="AL57:AP58"/>
    <mergeCell ref="AQ53:AU54"/>
    <mergeCell ref="AG53:AK54"/>
    <mergeCell ref="W55:AA56"/>
    <mergeCell ref="H55:L56"/>
    <mergeCell ref="M55:Q56"/>
    <mergeCell ref="W53:AA54"/>
    <mergeCell ref="D44:K44"/>
    <mergeCell ref="I41:AU41"/>
    <mergeCell ref="B48:H48"/>
    <mergeCell ref="AI48:AL48"/>
    <mergeCell ref="AB57:AF58"/>
    <mergeCell ref="AB55:AF56"/>
    <mergeCell ref="A55:B58"/>
    <mergeCell ref="Q36:W37"/>
    <mergeCell ref="H57:L58"/>
    <mergeCell ref="M57:Q58"/>
    <mergeCell ref="I34:AD34"/>
    <mergeCell ref="AV53:BB54"/>
    <mergeCell ref="C50:BA50"/>
    <mergeCell ref="B44:C44"/>
    <mergeCell ref="C55:G56"/>
    <mergeCell ref="I48:AC48"/>
    <mergeCell ref="AD48:AH48"/>
    <mergeCell ref="C39:AU39"/>
    <mergeCell ref="C41:H41"/>
    <mergeCell ref="A53:B54"/>
    <mergeCell ref="R55:V56"/>
    <mergeCell ref="AQ55:AU56"/>
    <mergeCell ref="AB53:AF54"/>
    <mergeCell ref="AV55:BB57"/>
    <mergeCell ref="W57:AA58"/>
    <mergeCell ref="AL53:AP54"/>
    <mergeCell ref="AG55:AK56"/>
    <mergeCell ref="AL55:AP56"/>
    <mergeCell ref="AG57:AK58"/>
  </mergeCells>
  <phoneticPr fontId="2"/>
  <printOptions horizontalCentered="1"/>
  <pageMargins left="0.56999999999999995" right="0.2" top="0.27559055118110237" bottom="0" header="0.51181102362204722" footer="0.51181102362204722"/>
  <pageSetup paperSize="9" scale="91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お申込内容</vt:lpstr>
      <vt:lpstr>ご記入例</vt:lpstr>
      <vt:lpstr>※このシートは申込手続きに必要な為、削除しないで下さい</vt:lpstr>
      <vt:lpstr>'※このシートは申込手続きに必要な為、削除しないで下さい'!Print_Area</vt:lpstr>
      <vt:lpstr>お申込内容!Print_Area</vt:lpstr>
      <vt:lpstr>ご記入例!Print_Area</vt:lpstr>
    </vt:vector>
  </TitlesOfParts>
  <Company>エプソン販売株式会社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EPSON</dc:creator>
  <cp:lastModifiedBy>岡本 素枝</cp:lastModifiedBy>
  <cp:lastPrinted>2026-06-15T08:58:03Z</cp:lastPrinted>
  <dcterms:created xsi:type="dcterms:W3CDTF">2004-12-24T08:51:15Z</dcterms:created>
  <dcterms:modified xsi:type="dcterms:W3CDTF">2026-06-19T00:48:03Z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-1656648035</vt:i4>
  </property>
  <property fmtid="{D5CDD505-2E9C-101B-9397-08002B2CF9AE}" pid="3" name="_EmailSubject">
    <vt:lpwstr>暫定店舗Vol.2</vt:lpwstr>
  </property>
  <property fmtid="{D5CDD505-2E9C-101B-9397-08002B2CF9AE}" pid="4" name="_AuthorEmail">
    <vt:lpwstr>YASUDA.NAO@exc.ehb.epson.co.jp</vt:lpwstr>
  </property>
  <property fmtid="{D5CDD505-2E9C-101B-9397-08002B2CF9AE}" pid="5" name="_AuthorEmailDisplayName">
    <vt:lpwstr>Yasuda Nao</vt:lpwstr>
  </property>
  <property fmtid="{D5CDD505-2E9C-101B-9397-08002B2CF9AE}" pid="6" name="_PreviousAdHocReviewCycleID">
    <vt:i4>-448182466</vt:i4>
  </property>
  <property fmtid="{D5CDD505-2E9C-101B-9397-08002B2CF9AE}" pid="7" name="_ReviewingToolsShownOnce">
    <vt:lpwstr/>
  </property>
</Properties>
</file>